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EPES\10 Travail\Santé au travail\PRST4\Diagnostic_ARA\"/>
    </mc:Choice>
  </mc:AlternateContent>
  <bookViews>
    <workbookView xWindow="120" yWindow="60" windowWidth="19425" windowHeight="11025"/>
  </bookViews>
  <sheets>
    <sheet name="Feuil1" sheetId="1" r:id="rId1"/>
    <sheet name="Feuil2" sheetId="2" r:id="rId2"/>
    <sheet name="Feuil3" sheetId="3" r:id="rId3"/>
  </sheets>
  <externalReferences>
    <externalReference r:id="rId4"/>
    <externalReference r:id="rId5"/>
  </externalReferences>
  <calcPr calcId="162913"/>
</workbook>
</file>

<file path=xl/calcChain.xml><?xml version="1.0" encoding="utf-8"?>
<calcChain xmlns="http://schemas.openxmlformats.org/spreadsheetml/2006/main">
  <c r="L25" i="1" l="1"/>
  <c r="L29" i="1"/>
  <c r="L28" i="1"/>
  <c r="L27" i="1"/>
  <c r="L26" i="1"/>
  <c r="L15" i="1"/>
  <c r="L10" i="1"/>
  <c r="L14" i="1"/>
  <c r="L13" i="1"/>
  <c r="L12" i="1"/>
  <c r="L11" i="1"/>
  <c r="L19" i="1"/>
  <c r="L18" i="1"/>
  <c r="L17" i="1"/>
  <c r="L16" i="1"/>
  <c r="L20" i="1"/>
  <c r="L24" i="1"/>
  <c r="L23" i="1"/>
  <c r="L22" i="1"/>
  <c r="L21" i="1"/>
  <c r="L30" i="1"/>
  <c r="L34" i="1"/>
  <c r="L33" i="1"/>
  <c r="L32" i="1"/>
  <c r="L31" i="1"/>
  <c r="H20" i="1"/>
  <c r="H24" i="1"/>
  <c r="H23" i="1"/>
  <c r="H22" i="1"/>
  <c r="H21" i="1"/>
  <c r="H30" i="1"/>
  <c r="H34" i="1"/>
  <c r="H33" i="1"/>
  <c r="H32" i="1"/>
  <c r="H31" i="1"/>
  <c r="F32" i="1"/>
  <c r="F33" i="1"/>
  <c r="F34" i="1"/>
  <c r="F31" i="1"/>
  <c r="E30" i="1"/>
  <c r="E34" i="1"/>
  <c r="E33" i="1"/>
  <c r="E32" i="1"/>
  <c r="E31" i="1"/>
  <c r="E25" i="1"/>
  <c r="H25" i="1" s="1"/>
  <c r="E29" i="1"/>
  <c r="H29" i="1" s="1"/>
  <c r="E28" i="1"/>
  <c r="H28" i="1" s="1"/>
  <c r="E27" i="1"/>
  <c r="H27" i="1" s="1"/>
  <c r="E26" i="1"/>
  <c r="H26" i="1" s="1"/>
  <c r="E20" i="1"/>
  <c r="E15" i="1"/>
  <c r="H15" i="1" s="1"/>
  <c r="E24" i="1"/>
  <c r="E23" i="1"/>
  <c r="E22" i="1"/>
  <c r="E21" i="1"/>
  <c r="E19" i="1"/>
  <c r="H19" i="1" s="1"/>
  <c r="E18" i="1"/>
  <c r="H18" i="1" s="1"/>
  <c r="E17" i="1"/>
  <c r="H17" i="1" s="1"/>
  <c r="E16" i="1"/>
  <c r="F16" i="1" s="1"/>
  <c r="E14" i="1"/>
  <c r="H14" i="1" s="1"/>
  <c r="E13" i="1"/>
  <c r="H13" i="1" s="1"/>
  <c r="E12" i="1"/>
  <c r="H12" i="1" s="1"/>
  <c r="E11" i="1"/>
  <c r="H11" i="1" s="1"/>
  <c r="H16" i="1" l="1"/>
  <c r="F19" i="1"/>
  <c r="F18" i="1"/>
  <c r="F17" i="1"/>
  <c r="E10" i="1"/>
  <c r="H10" i="1" s="1"/>
  <c r="K34" i="1" l="1"/>
  <c r="K33" i="1"/>
  <c r="K32" i="1"/>
  <c r="K31" i="1"/>
  <c r="K30" i="1"/>
  <c r="K29" i="1"/>
  <c r="K28" i="1"/>
  <c r="K27" i="1"/>
  <c r="K26" i="1"/>
  <c r="K25" i="1"/>
  <c r="K18" i="1"/>
  <c r="K13" i="1"/>
  <c r="K23" i="1"/>
  <c r="K24" i="1"/>
  <c r="K20" i="1"/>
  <c r="K21" i="1"/>
  <c r="G11" i="1"/>
  <c r="D33" i="1"/>
  <c r="G33" i="1" s="1"/>
  <c r="D32" i="1"/>
  <c r="G32" i="1" s="1"/>
  <c r="D31" i="1"/>
  <c r="G31" i="1" s="1"/>
  <c r="D34" i="1"/>
  <c r="G34" i="1" s="1"/>
  <c r="F26" i="1"/>
  <c r="F11" i="1"/>
  <c r="D26" i="1"/>
  <c r="G26" i="1" s="1"/>
  <c r="D28" i="1"/>
  <c r="G28" i="1" s="1"/>
  <c r="D23" i="1"/>
  <c r="D21" i="1"/>
  <c r="D24" i="1"/>
  <c r="D16" i="1"/>
  <c r="G16" i="1" s="1"/>
  <c r="D18" i="1"/>
  <c r="G18" i="1" s="1"/>
  <c r="D13" i="1"/>
  <c r="G13" i="1" s="1"/>
  <c r="D14" i="1"/>
  <c r="G14" i="1" s="1"/>
  <c r="F21" i="1"/>
  <c r="F22" i="1"/>
  <c r="F23" i="1"/>
  <c r="F24" i="1"/>
  <c r="G24" i="1" l="1"/>
  <c r="K22" i="1"/>
  <c r="K16" i="1"/>
  <c r="K15" i="1"/>
  <c r="K11" i="1"/>
  <c r="K10" i="1"/>
  <c r="K14" i="1"/>
  <c r="K19" i="1"/>
  <c r="K17" i="1"/>
  <c r="D29" i="1"/>
  <c r="G29" i="1" s="1"/>
  <c r="K12" i="1"/>
  <c r="G21" i="1"/>
  <c r="G23" i="1"/>
  <c r="D27" i="1"/>
  <c r="G27" i="1" s="1"/>
  <c r="D30" i="1"/>
  <c r="G30" i="1" s="1"/>
  <c r="D17" i="1"/>
  <c r="G17" i="1" s="1"/>
  <c r="D22" i="1"/>
  <c r="G22" i="1" s="1"/>
  <c r="D20" i="1"/>
  <c r="G20" i="1" s="1"/>
  <c r="D19" i="1"/>
  <c r="G19" i="1" s="1"/>
  <c r="D12" i="1"/>
  <c r="G12" i="1" s="1"/>
  <c r="D15" i="1" l="1"/>
  <c r="G15" i="1" s="1"/>
  <c r="D25" i="1"/>
  <c r="G25" i="1" s="1"/>
  <c r="D10" i="1"/>
  <c r="G10" i="1" s="1"/>
  <c r="F29" i="1" l="1"/>
  <c r="F28" i="1"/>
  <c r="F27" i="1"/>
  <c r="F14" i="1"/>
  <c r="F13" i="1"/>
  <c r="F12" i="1"/>
</calcChain>
</file>

<file path=xl/sharedStrings.xml><?xml version="1.0" encoding="utf-8"?>
<sst xmlns="http://schemas.openxmlformats.org/spreadsheetml/2006/main" count="46" uniqueCount="26">
  <si>
    <t>Les accidents du travail (AT)</t>
  </si>
  <si>
    <t>Incidence de la taille de l'entreprise sur l'accidentologie dans les 4 secteurs les plus accidentogènes* sur la région</t>
  </si>
  <si>
    <t>Secteurs d'activité et tranches d'effectifs
4 principaux secteurs* - NA 88 -</t>
  </si>
  <si>
    <t xml:space="preserve">Répartition des effectifs </t>
  </si>
  <si>
    <t>Nb d'AT en 1ère indemnisation</t>
  </si>
  <si>
    <t>Répartition des AT</t>
  </si>
  <si>
    <r>
      <t xml:space="preserve">Taux de fréquence
</t>
    </r>
    <r>
      <rPr>
        <b/>
        <i/>
        <sz val="9"/>
        <color theme="1"/>
        <rFont val="Arial"/>
        <family val="2"/>
      </rPr>
      <t>(Nombre d'AT pour 1 million d'heures salariées)</t>
    </r>
  </si>
  <si>
    <r>
      <t xml:space="preserve">Taux de gravité
</t>
    </r>
    <r>
      <rPr>
        <b/>
        <i/>
        <sz val="9"/>
        <color theme="1"/>
        <rFont val="Arial"/>
        <family val="2"/>
      </rPr>
      <t>(Nombre de journées d'incapacité temporaire pour 1 000 heures salariées)</t>
    </r>
  </si>
  <si>
    <r>
      <t xml:space="preserve">Indice de gravité
</t>
    </r>
    <r>
      <rPr>
        <b/>
        <i/>
        <sz val="9"/>
        <color theme="1"/>
        <rFont val="Arial"/>
        <family val="2"/>
      </rPr>
      <t>(Somme des taux d'incapacité permanente pour 1 million d'heures salariées)</t>
    </r>
  </si>
  <si>
    <t>Hébergement médico-social et social</t>
  </si>
  <si>
    <t>1 à 9 salariés</t>
  </si>
  <si>
    <t>10 à 49 salariés</t>
  </si>
  <si>
    <t>50 à 99 salariés</t>
  </si>
  <si>
    <t>100 salariés et +</t>
  </si>
  <si>
    <t>Travaux de construction spécialisés</t>
  </si>
  <si>
    <t>100%**</t>
  </si>
  <si>
    <t>Tous secteurs</t>
  </si>
  <si>
    <t>* selon le taux de fréquence avec nombre de salariés &gt;= 10 000 en région, hors activités sportives, récréatives et de loisirs, activités de poste et courrier et activités liées à l'emploi</t>
  </si>
  <si>
    <t>Nota : Il n'est pas possible de calculer l'indice de fréquence des AT par taille d'établissement à partir du recensement de la population.</t>
  </si>
  <si>
    <t>Activités liées à l'emploi</t>
  </si>
  <si>
    <t>Action sociale sans hébergement</t>
  </si>
  <si>
    <r>
      <t>** l'effectif de l'entreprise est inconnu pour</t>
    </r>
    <r>
      <rPr>
        <sz val="8"/>
        <rFont val="Arial"/>
        <family val="2"/>
      </rPr>
      <t xml:space="preserve"> une forte minorité des </t>
    </r>
    <r>
      <rPr>
        <sz val="8"/>
        <color theme="1"/>
        <rFont val="Arial"/>
        <family val="2"/>
      </rPr>
      <t>AT du secteur</t>
    </r>
  </si>
  <si>
    <t>Sources : DARES-CNAM 2016 2019 / traitement : Dreets Auvergne-Rhône-Alpes / SESE</t>
  </si>
  <si>
    <t>Champ : établissements et salariés du régime général et agricole,  Auvergne-Rhône-Alpes</t>
  </si>
  <si>
    <t>Lecture : Dans le secteur de l'hébergement médico-social et social, les établissements de 1 à 9 salariés comptent 4% des salariés du secteur en 2016, et 2% d'accidents du travail.</t>
  </si>
  <si>
    <t xml:space="preserve">Tous secteurs confondus, le poids des accidents du travail (AT) est plus élevé dans les établissements de 10 à 99 salariés que le poids du nombre de salariés en région Auvergne-Rhône-Alpes (55% contre 44%) en 2019. Entre 2016 et 2019, le nombre d'accidents du travail a augmenté dans cette classe d'effectif (+ 3 571 AT), comme il a également augmenté dans les établissements de 100 salariés et plus (+1 255 AT). C'est uniquement dans ceux de moins de 10 salariés qu'il a reculé (-329 AT). 
Le taux de fréquence des AT (qui rapporte les AT au million d'heures salariées) est également nettement plus fort dans les établissements de 10 à 99 salariés que dans les autres. Toutefois, seule la classe des étblissements de 10 à 49 salariés connaît une véritable augmentation de la fréquence de ces AT par rapport à 2016 (+1,1 point). La part des journées d'arrêt de travail (taux de gravité) et celles des séquelles physiques permanentes (indice de gravité) sont pareillement plus élevées entre 10 et 99 salariés. La première reste stable en 2019 quelle que soit la taille des établissements, tandis que la seconde recule, sauf dans ceux de 100 salariés et plus. 
Dans les 4 secteurs ayant la plus forte fréquence d'AT, la situtation est assez variable. Dans le secteur de l'hébergement médico-social et social, 86% des salariés travaillent dans un établissement ayant 10 à 99 salariés contre 44% en moyenne régionale. Les AT y sont donc très concentrés (93%). Le taux de fréquence des AT est nettement plus élevé dans cette taille d'établissement et particulièrement dans ceux de 10 à 49 salariés (64,6). Il en est de même pour le taux de gravité et l'indice de gravité. 
Entre 2016 et 2019, le nombre et la fréquence des AT est relativement stable dans le secteur. On constate cependant une aggravation de la situation dans les établissements de 10 à 49 salariés. La fréquence des AT a très fortement augmenté (+15,2 points) ainsi que leur gravité, tant la durée des arrêt (taux de gravité : +1,5 point) que les l"importance des séquelles physiques permanentes (indice de gravité : +6,5 points). 
Dans le secteur des activités liées à l'emploi, la part de salariés est équivalente dans les établissements de 10 à 99 salariés et dans ceux de 100 salariés et plus (49%). On retrouve à peu près cette répartition par taille d'établissement pour le nombre d'AT. La fréquence des AT est toutefois plus forte dans les établissements de 50 à 99 salariés (47,3) et de 100 salariés et plus (47,5). La gravité des AT est à l'inverse plus forte dans les établissements de moins de 10 salariés, que ce soit la part des journées d'arrêt (3,7) et celles des séquelles physiques permanentes (51,1).  
Entre 2016 et 2019, le nombre et la fréquence des AT à très fortement augmenté. L'aggravation de la fréquence des AT concerne les établissements de moins de 100 salariés. Le constat est le même pour la part de journées d'arrêt. Concernant, la part des séquelles physiques permanentes, on constate une augmentation assez forte sauf dans les établissements de 50 à 99 salariés. 
La part de l'emploi salarié dans les établissements de moins de 50 salariés du secteur des travaux de construction spécialisés est de 82%. Les AT s'y concentrent fortement (88%). La fréquence des AT est également plus élevée dans cette tranche d'effectifs ainsi que la part des séquelles physiques permanentes occasionnées par les AT. La durée des journées d'arrêt de travail est toutefois la plus élevée dans ceux de 10 à 49 salariés (taux de gravité : 3,6).
Entre 2016 et 2019, la situation s'améliore toutefois dans le secteur. La fréquence des AT est en diminution (-2,7 points). Ce recul concerne uniquement les établissements de moins de 50 salariés. La part des journées d'arrêt de travail est stable, hormis dans les établissements de 50 à 99 salariés où elle croît (+0,8 point). La part des séquelles physiques permanentes enfin est en recul (-3,3 points) et cela concerne toutes les tailles d'établissements. 
Le secteur de l'action sociale sans hébergement concentre beaucoup d'emplois salariés dans les établissements de 10 à 49 salariés (41%). C'est également le cas pour les AT (45%). La fréquence des AT est cependant proche dans les établissements de 10 salariés et plus. La part des journées d'arrêt de travail est plus élevée dans ceux de 10 à 99 salariés. Enfin, la part des séquelles physiques permanentes est plus forte dans ceux de 10 à 49 salariés (25,9) et ceux de 100 salariés et plus en 2019 (55,7).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</si>
</sst>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0"/>
  </numFmts>
  <fonts count="14" x14ac:knownFonts="1">
    <font>
      <sz val="11"/>
      <color theme="1"/>
      <name val="Calibri"/>
      <family val="2"/>
      <scheme val="minor"/>
    </font>
    <font>
      <sz val="11"/>
      <color theme="1"/>
      <name val="Calibri"/>
      <family val="2"/>
      <scheme val="minor"/>
    </font>
    <font>
      <sz val="11"/>
      <color theme="1"/>
      <name val="Arial"/>
      <family val="2"/>
    </font>
    <font>
      <b/>
      <sz val="18"/>
      <color rgb="FF00B0F0"/>
      <name val="Arial"/>
      <family val="2"/>
    </font>
    <font>
      <b/>
      <sz val="11"/>
      <color rgb="FFFF0000"/>
      <name val="Arial"/>
      <family val="2"/>
    </font>
    <font>
      <b/>
      <sz val="11"/>
      <color theme="1"/>
      <name val="Arial"/>
      <family val="2"/>
    </font>
    <font>
      <b/>
      <sz val="9"/>
      <color theme="1"/>
      <name val="Arial"/>
      <family val="2"/>
    </font>
    <font>
      <b/>
      <i/>
      <sz val="9"/>
      <color theme="1"/>
      <name val="Arial"/>
      <family val="2"/>
    </font>
    <font>
      <b/>
      <sz val="9"/>
      <name val="Arial"/>
      <family val="2"/>
    </font>
    <font>
      <sz val="9"/>
      <color theme="1"/>
      <name val="Arial"/>
      <family val="2"/>
    </font>
    <font>
      <sz val="9"/>
      <name val="Arial"/>
      <family val="2"/>
    </font>
    <font>
      <sz val="8"/>
      <color theme="1"/>
      <name val="Arial"/>
      <family val="2"/>
    </font>
    <font>
      <sz val="8"/>
      <name val="Arial"/>
      <family val="2"/>
    </font>
    <font>
      <sz val="11"/>
      <color theme="1"/>
      <name val="Gadugi"/>
      <family val="2"/>
    </font>
  </fonts>
  <fills count="9">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27">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2" fillId="0" borderId="0" xfId="0" applyFont="1"/>
    <xf numFmtId="0" fontId="4" fillId="0" borderId="0" xfId="0" applyFont="1"/>
    <xf numFmtId="0" fontId="5" fillId="0" borderId="0" xfId="0" applyFont="1"/>
    <xf numFmtId="165" fontId="2" fillId="0" borderId="0" xfId="0" applyNumberFormat="1" applyFont="1"/>
    <xf numFmtId="0" fontId="6" fillId="2"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2" borderId="8" xfId="0" applyFont="1" applyFill="1" applyBorder="1" applyAlignment="1">
      <alignment horizontal="center"/>
    </xf>
    <xf numFmtId="0" fontId="8" fillId="4" borderId="9" xfId="0" applyFont="1" applyFill="1" applyBorder="1" applyAlignment="1">
      <alignment horizontal="centerContinuous"/>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9" fillId="0" borderId="0" xfId="0" applyFont="1" applyAlignment="1">
      <alignment wrapText="1"/>
    </xf>
    <xf numFmtId="0" fontId="10" fillId="6" borderId="13" xfId="0" applyFont="1" applyFill="1" applyBorder="1"/>
    <xf numFmtId="9" fontId="9" fillId="0" borderId="13" xfId="2" applyFont="1" applyFill="1" applyBorder="1" applyAlignment="1">
      <alignment horizontal="center"/>
    </xf>
    <xf numFmtId="165" fontId="9" fillId="0" borderId="15" xfId="1" applyNumberFormat="1" applyFont="1" applyBorder="1"/>
    <xf numFmtId="9" fontId="9" fillId="0" borderId="16" xfId="2" applyFont="1" applyBorder="1" applyAlignment="1">
      <alignment horizontal="center"/>
    </xf>
    <xf numFmtId="166" fontId="9" fillId="0" borderId="14" xfId="0" applyNumberFormat="1" applyFont="1" applyBorder="1" applyAlignment="1">
      <alignment horizontal="center"/>
    </xf>
    <xf numFmtId="166" fontId="9" fillId="0" borderId="16" xfId="0" applyNumberFormat="1" applyFont="1" applyBorder="1" applyAlignment="1">
      <alignment horizontal="center"/>
    </xf>
    <xf numFmtId="0" fontId="9" fillId="0" borderId="0" xfId="0" applyFont="1"/>
    <xf numFmtId="0" fontId="8" fillId="7" borderId="17" xfId="0" applyFont="1" applyFill="1" applyBorder="1" applyAlignment="1">
      <alignment vertical="top" wrapText="1"/>
    </xf>
    <xf numFmtId="9" fontId="9" fillId="0" borderId="17" xfId="2" applyFont="1" applyFill="1" applyBorder="1" applyAlignment="1">
      <alignment horizontal="center"/>
    </xf>
    <xf numFmtId="165" fontId="9" fillId="0" borderId="0" xfId="1" applyNumberFormat="1" applyFont="1" applyBorder="1"/>
    <xf numFmtId="9" fontId="9" fillId="0" borderId="11" xfId="2" applyFont="1" applyBorder="1" applyAlignment="1">
      <alignment horizontal="center"/>
    </xf>
    <xf numFmtId="166" fontId="9" fillId="0" borderId="18" xfId="0" applyNumberFormat="1" applyFont="1" applyBorder="1" applyAlignment="1">
      <alignment horizontal="center"/>
    </xf>
    <xf numFmtId="166" fontId="9" fillId="0" borderId="11" xfId="0" applyNumberFormat="1" applyFont="1" applyBorder="1" applyAlignment="1">
      <alignment horizontal="center"/>
    </xf>
    <xf numFmtId="9" fontId="9" fillId="0" borderId="16" xfId="2" applyFont="1" applyFill="1" applyBorder="1" applyAlignment="1">
      <alignment horizontal="center"/>
    </xf>
    <xf numFmtId="166" fontId="9" fillId="0" borderId="15" xfId="0" applyNumberFormat="1" applyFont="1" applyBorder="1" applyAlignment="1">
      <alignment horizontal="center"/>
    </xf>
    <xf numFmtId="166" fontId="10" fillId="0" borderId="11" xfId="0" applyNumberFormat="1" applyFont="1" applyBorder="1" applyAlignment="1">
      <alignment horizontal="center"/>
    </xf>
    <xf numFmtId="0" fontId="8" fillId="7" borderId="8" xfId="0" applyFont="1" applyFill="1" applyBorder="1" applyAlignment="1">
      <alignment vertical="top" wrapText="1"/>
    </xf>
    <xf numFmtId="9" fontId="9" fillId="0" borderId="8" xfId="2" applyFont="1" applyFill="1" applyBorder="1" applyAlignment="1">
      <alignment horizontal="center"/>
    </xf>
    <xf numFmtId="165" fontId="9" fillId="0" borderId="10" xfId="1" applyNumberFormat="1" applyFont="1" applyBorder="1"/>
    <xf numFmtId="166" fontId="9" fillId="0" borderId="9" xfId="0" applyNumberFormat="1" applyFont="1" applyBorder="1" applyAlignment="1">
      <alignment horizontal="center"/>
    </xf>
    <xf numFmtId="166" fontId="9" fillId="0" borderId="12" xfId="0" applyNumberFormat="1" applyFont="1" applyBorder="1" applyAlignment="1">
      <alignment horizontal="center"/>
    </xf>
    <xf numFmtId="9" fontId="9" fillId="0" borderId="11" xfId="2" applyNumberFormat="1" applyFont="1" applyBorder="1" applyAlignment="1">
      <alignment horizontal="center"/>
    </xf>
    <xf numFmtId="0" fontId="8" fillId="6" borderId="13" xfId="0" applyFont="1" applyFill="1" applyBorder="1"/>
    <xf numFmtId="9" fontId="6" fillId="0" borderId="13" xfId="2" applyFont="1" applyFill="1" applyBorder="1" applyAlignment="1">
      <alignment horizontal="center"/>
    </xf>
    <xf numFmtId="165" fontId="6" fillId="0" borderId="15" xfId="1" applyNumberFormat="1" applyFont="1" applyBorder="1"/>
    <xf numFmtId="9" fontId="6" fillId="0" borderId="16" xfId="2" applyFont="1" applyFill="1" applyBorder="1" applyAlignment="1">
      <alignment horizontal="center"/>
    </xf>
    <xf numFmtId="166" fontId="6" fillId="0" borderId="15" xfId="0" applyNumberFormat="1" applyFont="1" applyBorder="1" applyAlignment="1">
      <alignment horizontal="center"/>
    </xf>
    <xf numFmtId="166" fontId="6" fillId="0" borderId="14" xfId="0" applyNumberFormat="1" applyFont="1" applyBorder="1" applyAlignment="1">
      <alignment horizontal="center"/>
    </xf>
    <xf numFmtId="166" fontId="6" fillId="0" borderId="16" xfId="0" applyNumberFormat="1" applyFont="1" applyBorder="1" applyAlignment="1">
      <alignment horizontal="center"/>
    </xf>
    <xf numFmtId="9" fontId="6" fillId="0" borderId="4" xfId="2" applyFont="1" applyFill="1" applyBorder="1" applyAlignment="1">
      <alignment horizontal="center"/>
    </xf>
    <xf numFmtId="165" fontId="6" fillId="0" borderId="6" xfId="1" applyNumberFormat="1" applyFont="1" applyBorder="1"/>
    <xf numFmtId="9" fontId="6" fillId="0" borderId="7" xfId="2" applyFont="1" applyBorder="1" applyAlignment="1">
      <alignment horizontal="center"/>
    </xf>
    <xf numFmtId="166" fontId="6" fillId="0" borderId="6" xfId="0" applyNumberFormat="1" applyFont="1" applyBorder="1" applyAlignment="1">
      <alignment horizontal="center"/>
    </xf>
    <xf numFmtId="166" fontId="6" fillId="0" borderId="5" xfId="0" applyNumberFormat="1" applyFont="1" applyBorder="1" applyAlignment="1">
      <alignment horizontal="center"/>
    </xf>
    <xf numFmtId="166" fontId="6" fillId="0" borderId="7" xfId="0" applyNumberFormat="1" applyFont="1" applyBorder="1" applyAlignment="1">
      <alignment horizontal="center"/>
    </xf>
    <xf numFmtId="9" fontId="6" fillId="0" borderId="17" xfId="2" applyFont="1" applyFill="1" applyBorder="1" applyAlignment="1">
      <alignment horizontal="center"/>
    </xf>
    <xf numFmtId="165" fontId="6" fillId="0" borderId="0" xfId="1" applyNumberFormat="1" applyFont="1" applyBorder="1"/>
    <xf numFmtId="9" fontId="6" fillId="0" borderId="11" xfId="2" applyFont="1" applyBorder="1" applyAlignment="1">
      <alignment horizontal="center"/>
    </xf>
    <xf numFmtId="166" fontId="6" fillId="0" borderId="0" xfId="0" applyNumberFormat="1" applyFont="1" applyBorder="1" applyAlignment="1">
      <alignment horizontal="center"/>
    </xf>
    <xf numFmtId="166" fontId="6" fillId="0" borderId="18" xfId="0" applyNumberFormat="1" applyFont="1" applyBorder="1" applyAlignment="1">
      <alignment horizontal="center"/>
    </xf>
    <xf numFmtId="166" fontId="6" fillId="0" borderId="11" xfId="0" applyNumberFormat="1" applyFont="1" applyBorder="1" applyAlignment="1">
      <alignment horizontal="center"/>
    </xf>
    <xf numFmtId="9" fontId="6" fillId="0" borderId="8" xfId="2" applyFont="1" applyFill="1" applyBorder="1" applyAlignment="1">
      <alignment horizontal="center"/>
    </xf>
    <xf numFmtId="165" fontId="6" fillId="0" borderId="10" xfId="1" applyNumberFormat="1" applyFont="1" applyBorder="1"/>
    <xf numFmtId="9" fontId="6" fillId="0" borderId="12" xfId="2" applyFont="1" applyBorder="1" applyAlignment="1">
      <alignment horizontal="center"/>
    </xf>
    <xf numFmtId="166" fontId="6" fillId="0" borderId="9" xfId="0" applyNumberFormat="1" applyFont="1" applyBorder="1" applyAlignment="1">
      <alignment horizontal="center"/>
    </xf>
    <xf numFmtId="166" fontId="6" fillId="0" borderId="12" xfId="0" applyNumberFormat="1" applyFont="1" applyBorder="1" applyAlignment="1">
      <alignment horizontal="center"/>
    </xf>
    <xf numFmtId="0" fontId="11" fillId="0" borderId="0" xfId="0" applyFont="1"/>
    <xf numFmtId="0" fontId="12" fillId="8" borderId="0" xfId="0" applyFont="1" applyFill="1" applyBorder="1" applyAlignment="1">
      <alignment vertical="center"/>
    </xf>
    <xf numFmtId="0" fontId="12" fillId="0" borderId="0" xfId="0" applyFont="1" applyBorder="1"/>
    <xf numFmtId="0" fontId="12" fillId="0" borderId="0" xfId="0" applyFont="1" applyFill="1" applyBorder="1" applyAlignment="1">
      <alignment vertical="top"/>
    </xf>
    <xf numFmtId="9" fontId="2" fillId="0" borderId="0" xfId="2" applyFont="1"/>
    <xf numFmtId="165" fontId="2" fillId="0" borderId="0" xfId="2" applyNumberFormat="1"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top" wrapText="1"/>
    </xf>
    <xf numFmtId="0" fontId="6" fillId="3" borderId="7" xfId="0" applyFont="1" applyFill="1" applyBorder="1" applyAlignment="1">
      <alignment horizontal="center" vertical="top" wrapText="1"/>
    </xf>
    <xf numFmtId="0" fontId="13" fillId="2" borderId="20"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26" xfId="0" applyFont="1" applyFill="1" applyBorder="1" applyAlignment="1">
      <alignment horizontal="left" vertical="top"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1635125</xdr:colOff>
      <xdr:row>3</xdr:row>
      <xdr:rowOff>130175</xdr:rowOff>
    </xdr:to>
    <xdr:pic>
      <xdr:nvPicPr>
        <xdr:cNvPr id="4" name="Image 1" descr="cid:image003.png@01D9454F.A20EEB8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09575" y="0"/>
          <a:ext cx="1635125" cy="80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PES/10%20Travail/Sant&#233;%20au%20travail/PRST4/Donn&#233;es%20DARES/ARA_eff_taille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PES/10%20Travail/Sant&#233;%20au%20travail/PRST4/Donn&#233;es%20DARES/ARA_eff_taille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_eff_taille_2016"/>
    </sheetNames>
    <sheetDataSet>
      <sheetData sheetId="0">
        <row r="7">
          <cell r="D7">
            <v>545</v>
          </cell>
        </row>
        <row r="9">
          <cell r="D9">
            <v>15935</v>
          </cell>
          <cell r="I9">
            <v>13086</v>
          </cell>
        </row>
        <row r="10">
          <cell r="D10">
            <v>11589</v>
          </cell>
          <cell r="I10">
            <v>8870</v>
          </cell>
        </row>
        <row r="11">
          <cell r="D11">
            <v>19954</v>
          </cell>
          <cell r="I11">
            <v>14103</v>
          </cell>
        </row>
        <row r="12">
          <cell r="D12">
            <v>15290</v>
          </cell>
          <cell r="I12">
            <v>9522</v>
          </cell>
        </row>
        <row r="13">
          <cell r="D13">
            <v>19563</v>
          </cell>
          <cell r="I13">
            <v>11823</v>
          </cell>
        </row>
        <row r="14">
          <cell r="D14">
            <v>4489</v>
          </cell>
          <cell r="I14">
            <v>3219</v>
          </cell>
        </row>
        <row r="15">
          <cell r="I15">
            <v>63181</v>
          </cell>
        </row>
        <row r="26">
          <cell r="F26">
            <v>933000000</v>
          </cell>
        </row>
        <row r="28">
          <cell r="F28">
            <v>461000000</v>
          </cell>
        </row>
        <row r="29">
          <cell r="F29">
            <v>690000000</v>
          </cell>
        </row>
        <row r="30">
          <cell r="F30">
            <v>506000000</v>
          </cell>
        </row>
        <row r="31">
          <cell r="F31">
            <v>855000000</v>
          </cell>
        </row>
        <row r="32">
          <cell r="F32">
            <v>370000000</v>
          </cell>
        </row>
        <row r="33">
          <cell r="F33">
            <v>3810000000</v>
          </cell>
        </row>
        <row r="127">
          <cell r="D127">
            <v>89</v>
          </cell>
        </row>
        <row r="129">
          <cell r="D129">
            <v>4365</v>
          </cell>
          <cell r="I129">
            <v>3785</v>
          </cell>
        </row>
        <row r="130">
          <cell r="D130">
            <v>2432</v>
          </cell>
          <cell r="I130">
            <v>1990</v>
          </cell>
        </row>
        <row r="131">
          <cell r="D131">
            <v>2683</v>
          </cell>
          <cell r="I131">
            <v>2374</v>
          </cell>
        </row>
        <row r="132">
          <cell r="D132">
            <v>646</v>
          </cell>
          <cell r="I132">
            <v>564</v>
          </cell>
        </row>
        <row r="133">
          <cell r="D133">
            <v>455</v>
          </cell>
          <cell r="I133">
            <v>372</v>
          </cell>
        </row>
        <row r="134">
          <cell r="I134">
            <v>10038</v>
          </cell>
        </row>
        <row r="209">
          <cell r="D209">
            <v>5</v>
          </cell>
        </row>
        <row r="211">
          <cell r="D211">
            <v>85</v>
          </cell>
          <cell r="I211">
            <v>91</v>
          </cell>
        </row>
        <row r="212">
          <cell r="D212">
            <v>122</v>
          </cell>
          <cell r="I212">
            <v>46</v>
          </cell>
        </row>
        <row r="213">
          <cell r="D213">
            <v>730</v>
          </cell>
          <cell r="I213">
            <v>455</v>
          </cell>
        </row>
        <row r="214">
          <cell r="D214">
            <v>1650</v>
          </cell>
          <cell r="I214">
            <v>1396</v>
          </cell>
        </row>
        <row r="215">
          <cell r="D215">
            <v>3924</v>
          </cell>
          <cell r="I215">
            <v>1965</v>
          </cell>
        </row>
        <row r="216">
          <cell r="D216">
            <v>426</v>
          </cell>
          <cell r="I216">
            <v>115</v>
          </cell>
        </row>
        <row r="217">
          <cell r="I217">
            <v>4163</v>
          </cell>
        </row>
        <row r="251">
          <cell r="D251">
            <v>6</v>
          </cell>
        </row>
        <row r="253">
          <cell r="I253">
            <v>57</v>
          </cell>
        </row>
        <row r="254">
          <cell r="D254">
            <v>228</v>
          </cell>
          <cell r="I254">
            <v>164</v>
          </cell>
        </row>
        <row r="255">
          <cell r="D255">
            <v>1995</v>
          </cell>
          <cell r="I255">
            <v>828</v>
          </cell>
        </row>
        <row r="256">
          <cell r="D256">
            <v>2792</v>
          </cell>
          <cell r="I256">
            <v>1068</v>
          </cell>
        </row>
        <row r="257">
          <cell r="D257">
            <v>283</v>
          </cell>
          <cell r="I257">
            <v>116</v>
          </cell>
        </row>
        <row r="258">
          <cell r="I258">
            <v>2241</v>
          </cell>
        </row>
        <row r="271">
          <cell r="D271">
            <v>230</v>
          </cell>
        </row>
        <row r="273">
          <cell r="D273">
            <v>361</v>
          </cell>
          <cell r="I273">
            <v>125</v>
          </cell>
        </row>
        <row r="274">
          <cell r="D274">
            <v>574</v>
          </cell>
          <cell r="I274">
            <v>330</v>
          </cell>
        </row>
        <row r="275">
          <cell r="D275">
            <v>1284</v>
          </cell>
          <cell r="I275">
            <v>707</v>
          </cell>
        </row>
        <row r="276">
          <cell r="D276">
            <v>958</v>
          </cell>
          <cell r="I276">
            <v>516</v>
          </cell>
        </row>
        <row r="277">
          <cell r="D277">
            <v>1144</v>
          </cell>
          <cell r="I277">
            <v>372</v>
          </cell>
        </row>
        <row r="278">
          <cell r="D278">
            <v>227</v>
          </cell>
          <cell r="I278">
            <v>78</v>
          </cell>
        </row>
        <row r="279">
          <cell r="I279">
            <v>2311</v>
          </cell>
        </row>
        <row r="392">
          <cell r="F392">
            <v>102000000</v>
          </cell>
        </row>
        <row r="394">
          <cell r="F394">
            <v>46796112</v>
          </cell>
        </row>
        <row r="395">
          <cell r="F395">
            <v>52251419</v>
          </cell>
        </row>
        <row r="396">
          <cell r="F396">
            <v>18287814</v>
          </cell>
        </row>
        <row r="397">
          <cell r="F397">
            <v>20815267</v>
          </cell>
        </row>
        <row r="398">
          <cell r="F398">
            <v>241000000</v>
          </cell>
        </row>
        <row r="470">
          <cell r="F470">
            <v>3984776</v>
          </cell>
        </row>
        <row r="472">
          <cell r="F472">
            <v>5762336</v>
          </cell>
        </row>
        <row r="473">
          <cell r="F473">
            <v>25578500</v>
          </cell>
        </row>
        <row r="474">
          <cell r="F474">
            <v>47449373</v>
          </cell>
        </row>
        <row r="475">
          <cell r="F475">
            <v>77749455</v>
          </cell>
        </row>
        <row r="476">
          <cell r="F476">
            <v>5770148</v>
          </cell>
        </row>
        <row r="477">
          <cell r="F477">
            <v>166000000</v>
          </cell>
        </row>
        <row r="510">
          <cell r="F510">
            <v>3798759</v>
          </cell>
        </row>
        <row r="512">
          <cell r="F512">
            <v>6625482</v>
          </cell>
        </row>
        <row r="513">
          <cell r="F513">
            <v>38333114</v>
          </cell>
        </row>
        <row r="514">
          <cell r="F514">
            <v>49183828</v>
          </cell>
        </row>
        <row r="515">
          <cell r="F515">
            <v>9863015</v>
          </cell>
        </row>
        <row r="516">
          <cell r="F516">
            <v>23982</v>
          </cell>
        </row>
        <row r="517">
          <cell r="F517">
            <v>108000000</v>
          </cell>
        </row>
        <row r="530">
          <cell r="F530">
            <v>16841799</v>
          </cell>
        </row>
        <row r="532">
          <cell r="F532">
            <v>20430493</v>
          </cell>
        </row>
        <row r="533">
          <cell r="F533">
            <v>28842552</v>
          </cell>
        </row>
        <row r="534">
          <cell r="F534">
            <v>19391600</v>
          </cell>
        </row>
        <row r="535">
          <cell r="F535">
            <v>21565298</v>
          </cell>
        </row>
        <row r="536">
          <cell r="F536">
            <v>4810531</v>
          </cell>
        </row>
        <row r="537">
          <cell r="F537">
            <v>112000000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_eff_taille_2019"/>
    </sheetNames>
    <sheetDataSet>
      <sheetData sheetId="0">
        <row r="9">
          <cell r="B9">
            <v>11446</v>
          </cell>
          <cell r="C9">
            <v>4160</v>
          </cell>
          <cell r="F9">
            <v>9868</v>
          </cell>
          <cell r="G9">
            <v>2887</v>
          </cell>
        </row>
        <row r="10">
          <cell r="B10">
            <v>8609</v>
          </cell>
          <cell r="C10">
            <v>3412</v>
          </cell>
          <cell r="F10">
            <v>5404</v>
          </cell>
          <cell r="G10">
            <v>2225</v>
          </cell>
        </row>
        <row r="11">
          <cell r="B11">
            <v>14043</v>
          </cell>
          <cell r="C11">
            <v>8172</v>
          </cell>
          <cell r="F11">
            <v>10913</v>
          </cell>
          <cell r="G11">
            <v>3953</v>
          </cell>
        </row>
        <row r="12">
          <cell r="B12">
            <v>10227</v>
          </cell>
          <cell r="C12">
            <v>5941</v>
          </cell>
          <cell r="F12">
            <v>7166</v>
          </cell>
          <cell r="G12">
            <v>2986</v>
          </cell>
        </row>
        <row r="13">
          <cell r="B13">
            <v>13091</v>
          </cell>
          <cell r="C13">
            <v>7693</v>
          </cell>
          <cell r="F13">
            <v>9995</v>
          </cell>
          <cell r="G13">
            <v>3427</v>
          </cell>
        </row>
        <row r="14">
          <cell r="B14">
            <v>2265</v>
          </cell>
          <cell r="C14">
            <v>2258</v>
          </cell>
          <cell r="F14">
            <v>1879</v>
          </cell>
          <cell r="G14">
            <v>1415</v>
          </cell>
        </row>
        <row r="15">
          <cell r="B15">
            <v>59850</v>
          </cell>
          <cell r="C15">
            <v>31712</v>
          </cell>
          <cell r="F15">
            <v>47380</v>
          </cell>
          <cell r="G15">
            <v>17281</v>
          </cell>
        </row>
        <row r="26">
          <cell r="D26">
            <v>521012936.87</v>
          </cell>
          <cell r="F26">
            <v>429624398.70999998</v>
          </cell>
        </row>
        <row r="28">
          <cell r="D28">
            <v>286359980.00999999</v>
          </cell>
          <cell r="F28">
            <v>189788986.69</v>
          </cell>
        </row>
        <row r="29">
          <cell r="D29">
            <v>442471132.94</v>
          </cell>
          <cell r="F29">
            <v>283759337.58999997</v>
          </cell>
        </row>
        <row r="30">
          <cell r="D30">
            <v>317966697.69999999</v>
          </cell>
          <cell r="F30">
            <v>221466301.63999999</v>
          </cell>
        </row>
        <row r="31">
          <cell r="D31">
            <v>544457768.66999996</v>
          </cell>
          <cell r="F31">
            <v>363773414.07999998</v>
          </cell>
        </row>
        <row r="32">
          <cell r="D32">
            <v>216377251</v>
          </cell>
          <cell r="F32">
            <v>161887515</v>
          </cell>
        </row>
        <row r="33">
          <cell r="D33">
            <v>2328645767.1900001</v>
          </cell>
          <cell r="F33">
            <v>1650299953.71</v>
          </cell>
        </row>
        <row r="129">
          <cell r="B129">
            <v>4037</v>
          </cell>
          <cell r="C129">
            <v>57</v>
          </cell>
          <cell r="F129">
            <v>3480</v>
          </cell>
          <cell r="G129">
            <v>69</v>
          </cell>
        </row>
        <row r="130">
          <cell r="B130">
            <v>2450</v>
          </cell>
          <cell r="C130">
            <v>30</v>
          </cell>
          <cell r="F130">
            <v>1859</v>
          </cell>
          <cell r="G130">
            <v>14</v>
          </cell>
        </row>
        <row r="131">
          <cell r="B131">
            <v>2633</v>
          </cell>
          <cell r="C131">
            <v>35</v>
          </cell>
          <cell r="F131">
            <v>2452</v>
          </cell>
          <cell r="G131">
            <v>8</v>
          </cell>
        </row>
        <row r="132">
          <cell r="B132">
            <v>780</v>
          </cell>
          <cell r="C132">
            <v>22</v>
          </cell>
          <cell r="F132">
            <v>531</v>
          </cell>
          <cell r="G132">
            <v>10</v>
          </cell>
        </row>
        <row r="133">
          <cell r="B133">
            <v>483</v>
          </cell>
          <cell r="C133">
            <v>15</v>
          </cell>
          <cell r="F133">
            <v>362</v>
          </cell>
          <cell r="G133">
            <v>7</v>
          </cell>
        </row>
        <row r="134">
          <cell r="B134">
            <v>10438</v>
          </cell>
          <cell r="C134">
            <v>163</v>
          </cell>
          <cell r="F134">
            <v>9696</v>
          </cell>
          <cell r="G134">
            <v>108</v>
          </cell>
        </row>
        <row r="212">
          <cell r="B212">
            <v>102</v>
          </cell>
          <cell r="C212">
            <v>31</v>
          </cell>
          <cell r="F212">
            <v>225</v>
          </cell>
          <cell r="G212">
            <v>6</v>
          </cell>
        </row>
        <row r="213">
          <cell r="B213">
            <v>184</v>
          </cell>
          <cell r="C213">
            <v>50</v>
          </cell>
          <cell r="F213">
            <v>190</v>
          </cell>
          <cell r="G213">
            <v>0</v>
          </cell>
        </row>
        <row r="214">
          <cell r="B214">
            <v>1066</v>
          </cell>
          <cell r="C214">
            <v>194</v>
          </cell>
          <cell r="F214">
            <v>784</v>
          </cell>
          <cell r="G214">
            <v>106</v>
          </cell>
        </row>
        <row r="215">
          <cell r="B215">
            <v>2268</v>
          </cell>
          <cell r="C215">
            <v>424</v>
          </cell>
          <cell r="F215">
            <v>1256</v>
          </cell>
          <cell r="G215">
            <v>169</v>
          </cell>
        </row>
        <row r="216">
          <cell r="B216">
            <v>3394</v>
          </cell>
          <cell r="C216">
            <v>898</v>
          </cell>
          <cell r="F216">
            <v>2748</v>
          </cell>
          <cell r="G216">
            <v>316</v>
          </cell>
        </row>
        <row r="217">
          <cell r="B217">
            <v>265</v>
          </cell>
          <cell r="C217">
            <v>86</v>
          </cell>
          <cell r="F217">
            <v>151</v>
          </cell>
          <cell r="G217">
            <v>104</v>
          </cell>
        </row>
        <row r="218">
          <cell r="B218">
            <v>7294</v>
          </cell>
          <cell r="C218">
            <v>1683</v>
          </cell>
          <cell r="F218">
            <v>5439</v>
          </cell>
          <cell r="G218">
            <v>721</v>
          </cell>
        </row>
        <row r="254">
          <cell r="B254">
            <v>16</v>
          </cell>
          <cell r="C254">
            <v>65</v>
          </cell>
          <cell r="F254">
            <v>12</v>
          </cell>
          <cell r="G254">
            <v>53</v>
          </cell>
        </row>
        <row r="255">
          <cell r="B255">
            <v>73</v>
          </cell>
          <cell r="C255">
            <v>208</v>
          </cell>
          <cell r="F255">
            <v>45</v>
          </cell>
          <cell r="G255">
            <v>123</v>
          </cell>
        </row>
        <row r="256">
          <cell r="B256">
            <v>353</v>
          </cell>
          <cell r="C256">
            <v>2363</v>
          </cell>
          <cell r="F256">
            <v>184</v>
          </cell>
          <cell r="G256">
            <v>973</v>
          </cell>
        </row>
        <row r="257">
          <cell r="B257">
            <v>265</v>
          </cell>
          <cell r="C257">
            <v>1708</v>
          </cell>
          <cell r="F257">
            <v>123</v>
          </cell>
          <cell r="G257">
            <v>925</v>
          </cell>
        </row>
        <row r="258">
          <cell r="B258">
            <v>53</v>
          </cell>
          <cell r="C258">
            <v>243</v>
          </cell>
          <cell r="F258">
            <v>63</v>
          </cell>
          <cell r="G258">
            <v>94</v>
          </cell>
        </row>
        <row r="259">
          <cell r="F259">
            <v>427</v>
          </cell>
          <cell r="G259">
            <v>2168</v>
          </cell>
        </row>
        <row r="274">
          <cell r="B274">
            <v>34</v>
          </cell>
          <cell r="C274">
            <v>250</v>
          </cell>
          <cell r="F274">
            <v>20</v>
          </cell>
          <cell r="G274">
            <v>90</v>
          </cell>
        </row>
        <row r="275">
          <cell r="B275">
            <v>70</v>
          </cell>
          <cell r="C275">
            <v>622</v>
          </cell>
          <cell r="F275">
            <v>105</v>
          </cell>
          <cell r="G275">
            <v>432</v>
          </cell>
        </row>
        <row r="276">
          <cell r="B276">
            <v>229</v>
          </cell>
          <cell r="C276">
            <v>1377</v>
          </cell>
          <cell r="F276">
            <v>93</v>
          </cell>
          <cell r="G276">
            <v>708</v>
          </cell>
        </row>
        <row r="277">
          <cell r="B277">
            <v>254</v>
          </cell>
          <cell r="C277">
            <v>798</v>
          </cell>
          <cell r="F277">
            <v>68</v>
          </cell>
          <cell r="G277">
            <v>378</v>
          </cell>
        </row>
        <row r="278">
          <cell r="B278">
            <v>317</v>
          </cell>
          <cell r="C278">
            <v>818</v>
          </cell>
          <cell r="F278">
            <v>67</v>
          </cell>
          <cell r="G278">
            <v>351</v>
          </cell>
        </row>
        <row r="279">
          <cell r="B279">
            <v>2</v>
          </cell>
          <cell r="C279">
            <v>273</v>
          </cell>
          <cell r="F279">
            <v>0</v>
          </cell>
          <cell r="G279">
            <v>229</v>
          </cell>
        </row>
        <row r="280">
          <cell r="B280">
            <v>929</v>
          </cell>
          <cell r="C280">
            <v>4176</v>
          </cell>
          <cell r="F280">
            <v>392</v>
          </cell>
          <cell r="G280">
            <v>2210</v>
          </cell>
        </row>
        <row r="392">
          <cell r="B392">
            <v>95112277.920000002</v>
          </cell>
          <cell r="D392">
            <v>11551509.220000001</v>
          </cell>
        </row>
        <row r="394">
          <cell r="B394">
            <v>44270933.649999999</v>
          </cell>
          <cell r="D394">
            <v>4991237.8099999996</v>
          </cell>
        </row>
        <row r="395">
          <cell r="B395">
            <v>49831865</v>
          </cell>
          <cell r="D395">
            <v>5165713</v>
          </cell>
        </row>
        <row r="396">
          <cell r="B396">
            <v>19514687</v>
          </cell>
          <cell r="D396">
            <v>2088437</v>
          </cell>
        </row>
        <row r="397">
          <cell r="B397">
            <v>19850148</v>
          </cell>
          <cell r="D397">
            <v>2690162</v>
          </cell>
        </row>
        <row r="398">
          <cell r="B398">
            <v>228579911.56999999</v>
          </cell>
          <cell r="D398">
            <v>26487059.030000001</v>
          </cell>
        </row>
        <row r="471">
          <cell r="B471">
            <v>2652094.36</v>
          </cell>
          <cell r="D471">
            <v>1868256.03</v>
          </cell>
        </row>
        <row r="473">
          <cell r="B473">
            <v>4450681.0599999996</v>
          </cell>
          <cell r="D473">
            <v>2491259.9900000002</v>
          </cell>
        </row>
        <row r="474">
          <cell r="B474">
            <v>24088132.280000001</v>
          </cell>
          <cell r="D474">
            <v>9811411.5299999993</v>
          </cell>
        </row>
        <row r="475">
          <cell r="B475">
            <v>41618289.869999997</v>
          </cell>
          <cell r="D475">
            <v>15337936.98</v>
          </cell>
        </row>
        <row r="476">
          <cell r="B476">
            <v>62416447.670000002</v>
          </cell>
          <cell r="D476">
            <v>26551764.68</v>
          </cell>
        </row>
        <row r="477">
          <cell r="B477">
            <v>5624026</v>
          </cell>
          <cell r="D477">
            <v>3057321</v>
          </cell>
        </row>
        <row r="478">
          <cell r="B478">
            <v>140849671.24000001</v>
          </cell>
          <cell r="D478">
            <v>59117950.210000001</v>
          </cell>
        </row>
        <row r="511">
          <cell r="B511">
            <v>1019291.54</v>
          </cell>
          <cell r="D511">
            <v>3021277.53</v>
          </cell>
        </row>
        <row r="513">
          <cell r="B513">
            <v>1921334</v>
          </cell>
          <cell r="D513">
            <v>4784174</v>
          </cell>
        </row>
        <row r="514">
          <cell r="B514">
            <v>8839662</v>
          </cell>
          <cell r="D514">
            <v>30842087</v>
          </cell>
        </row>
        <row r="515">
          <cell r="B515">
            <v>8938952</v>
          </cell>
          <cell r="D515">
            <v>38774677</v>
          </cell>
        </row>
        <row r="516">
          <cell r="B516">
            <v>2507147</v>
          </cell>
          <cell r="D516">
            <v>8233198</v>
          </cell>
        </row>
        <row r="517">
          <cell r="B517">
            <v>23226386.539999999</v>
          </cell>
          <cell r="D517">
            <v>85655413.530000001</v>
          </cell>
        </row>
        <row r="530">
          <cell r="B530">
            <v>2034104.08</v>
          </cell>
          <cell r="D530">
            <v>16735711.810000001</v>
          </cell>
          <cell r="E530">
            <v>9630.33</v>
          </cell>
        </row>
        <row r="532">
          <cell r="B532">
            <v>3156577.41</v>
          </cell>
          <cell r="D532">
            <v>17967270.440000001</v>
          </cell>
        </row>
        <row r="533">
          <cell r="B533">
            <v>5842793</v>
          </cell>
          <cell r="D533">
            <v>24693790</v>
          </cell>
        </row>
        <row r="534">
          <cell r="B534">
            <v>7604996</v>
          </cell>
          <cell r="D534">
            <v>14802280</v>
          </cell>
        </row>
        <row r="535">
          <cell r="B535">
            <v>11266280.119999999</v>
          </cell>
          <cell r="D535">
            <v>18520944.129999999</v>
          </cell>
          <cell r="E535">
            <v>10598.33</v>
          </cell>
        </row>
        <row r="536">
          <cell r="B536">
            <v>340713</v>
          </cell>
          <cell r="D536">
            <v>4489068</v>
          </cell>
          <cell r="E536">
            <v>2513.29</v>
          </cell>
        </row>
        <row r="537">
          <cell r="B537">
            <v>30245463.609999999</v>
          </cell>
          <cell r="D537">
            <v>97209064.379999995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showGridLines="0" tabSelected="1" topLeftCell="B37" workbookViewId="0">
      <selection activeCell="Q66" sqref="Q66"/>
    </sheetView>
  </sheetViews>
  <sheetFormatPr baseColWidth="10" defaultColWidth="11.42578125" defaultRowHeight="14.25" x14ac:dyDescent="0.2"/>
  <cols>
    <col min="1" max="1" width="6.140625" style="1" customWidth="1"/>
    <col min="2" max="2" width="44.42578125" style="1" customWidth="1"/>
    <col min="3" max="3" width="21.5703125" style="1" bestFit="1" customWidth="1"/>
    <col min="4" max="5" width="11.85546875" style="1" bestFit="1" customWidth="1"/>
    <col min="6" max="16384" width="11.42578125" style="1"/>
  </cols>
  <sheetData>
    <row r="1" spans="2:13" ht="24" thickBot="1" x14ac:dyDescent="0.25">
      <c r="C1" s="65" t="s">
        <v>0</v>
      </c>
      <c r="D1" s="66"/>
      <c r="E1" s="66"/>
      <c r="F1" s="66"/>
      <c r="G1" s="66"/>
      <c r="H1" s="66"/>
      <c r="I1" s="66"/>
      <c r="J1" s="67"/>
    </row>
    <row r="3" spans="2:13" ht="15" x14ac:dyDescent="0.25">
      <c r="C3" s="2"/>
    </row>
    <row r="6" spans="2:13" ht="15" x14ac:dyDescent="0.25">
      <c r="B6" s="3" t="s">
        <v>1</v>
      </c>
    </row>
    <row r="7" spans="2:13" ht="15" thickBot="1" x14ac:dyDescent="0.25">
      <c r="E7" s="4"/>
    </row>
    <row r="8" spans="2:13" ht="63.75" customHeight="1" x14ac:dyDescent="0.2">
      <c r="B8" s="68" t="s">
        <v>2</v>
      </c>
      <c r="C8" s="5" t="s">
        <v>3</v>
      </c>
      <c r="D8" s="70" t="s">
        <v>4</v>
      </c>
      <c r="E8" s="71"/>
      <c r="F8" s="6" t="s">
        <v>5</v>
      </c>
      <c r="G8" s="70" t="s">
        <v>6</v>
      </c>
      <c r="H8" s="72"/>
      <c r="I8" s="73" t="s">
        <v>7</v>
      </c>
      <c r="J8" s="74"/>
      <c r="K8" s="73" t="s">
        <v>8</v>
      </c>
      <c r="L8" s="74"/>
    </row>
    <row r="9" spans="2:13" s="12" customFormat="1" ht="30" customHeight="1" thickBot="1" x14ac:dyDescent="0.25">
      <c r="B9" s="69"/>
      <c r="C9" s="7">
        <v>2019</v>
      </c>
      <c r="D9" s="8">
        <v>2016</v>
      </c>
      <c r="E9" s="9">
        <v>2019</v>
      </c>
      <c r="F9" s="10">
        <v>2019</v>
      </c>
      <c r="G9" s="8">
        <v>2016</v>
      </c>
      <c r="H9" s="11">
        <v>2019</v>
      </c>
      <c r="I9" s="8">
        <v>2016</v>
      </c>
      <c r="J9" s="11">
        <v>2019</v>
      </c>
      <c r="K9" s="8">
        <v>2016</v>
      </c>
      <c r="L9" s="11">
        <v>2019</v>
      </c>
      <c r="M9" s="1"/>
    </row>
    <row r="10" spans="2:13" s="19" customFormat="1" ht="15.75" customHeight="1" thickBot="1" x14ac:dyDescent="0.25">
      <c r="B10" s="13" t="s">
        <v>9</v>
      </c>
      <c r="C10" s="14">
        <v>1</v>
      </c>
      <c r="D10" s="15">
        <f>D11+D12+D13+D14+[1]ARA_eff_taille_2016!$D$251</f>
        <v>5351</v>
      </c>
      <c r="E10" s="15">
        <f>SUM(E11:E14)</f>
        <v>5347</v>
      </c>
      <c r="F10" s="16" t="s">
        <v>15</v>
      </c>
      <c r="G10" s="17">
        <f>D10/[1]ARA_eff_taille_2016!$F$517*1000000</f>
        <v>49.546296296296298</v>
      </c>
      <c r="H10" s="18">
        <f>E10/([2]ARA_eff_taille_2019!$B$517+[2]ARA_eff_taille_2019!$D$517)*1000000</f>
        <v>49.108299059736517</v>
      </c>
      <c r="I10" s="17">
        <v>3.6</v>
      </c>
      <c r="J10" s="18">
        <v>3.9</v>
      </c>
      <c r="K10" s="17">
        <f>[1]ARA_eff_taille_2016!$I$258/[1]ARA_eff_taille_2016!$F$517*1000000</f>
        <v>20.75</v>
      </c>
      <c r="L10" s="18">
        <f>([2]ARA_eff_taille_2019!$F$259+[2]ARA_eff_taille_2019!$G$259)/([2]ARA_eff_taille_2019!$B$517+[2]ARA_eff_taille_2019!$D$517)*1000000</f>
        <v>23.833184226672202</v>
      </c>
      <c r="M10" s="1"/>
    </row>
    <row r="11" spans="2:13" s="19" customFormat="1" ht="15" customHeight="1" x14ac:dyDescent="0.2">
      <c r="B11" s="20" t="s">
        <v>10</v>
      </c>
      <c r="C11" s="21">
        <v>0.04</v>
      </c>
      <c r="D11" s="22">
        <v>47</v>
      </c>
      <c r="E11" s="22">
        <f>[2]ARA_eff_taille_2019!$B$254+[2]ARA_eff_taille_2019!$C$254</f>
        <v>81</v>
      </c>
      <c r="F11" s="23">
        <f>E11/$E$10</f>
        <v>1.5148681503646904E-2</v>
      </c>
      <c r="G11" s="24">
        <f>D11/[1]ARA_eff_taille_2016!$F$510*1000000</f>
        <v>12.372461638129716</v>
      </c>
      <c r="H11" s="25">
        <f>E11/([2]ARA_eff_taille_2019!$B$511+[2]ARA_eff_taille_2019!$D$511)*1000000</f>
        <v>20.046681196814685</v>
      </c>
      <c r="I11" s="24">
        <v>0.6</v>
      </c>
      <c r="J11" s="25">
        <v>1.5</v>
      </c>
      <c r="K11" s="24">
        <f>[1]ARA_eff_taille_2016!$I$253/[1]ARA_eff_taille_2016!$F$510*1000000</f>
        <v>15.004900284540293</v>
      </c>
      <c r="L11" s="28">
        <f>([2]ARA_eff_taille_2019!$F$254+[2]ARA_eff_taille_2019!$G$254)/([2]ARA_eff_taille_2019!$B$511+[2]ARA_eff_taille_2019!$D$511)*1000000</f>
        <v>16.086842935715488</v>
      </c>
      <c r="M11" s="1"/>
    </row>
    <row r="12" spans="2:13" s="19" customFormat="1" ht="15" customHeight="1" x14ac:dyDescent="0.2">
      <c r="B12" s="20" t="s">
        <v>11</v>
      </c>
      <c r="C12" s="21">
        <v>0.42</v>
      </c>
      <c r="D12" s="22">
        <f>[1]ARA_eff_taille_2016!$D$254+[1]ARA_eff_taille_2016!$D$255</f>
        <v>2223</v>
      </c>
      <c r="E12" s="22">
        <f>[2]ARA_eff_taille_2019!$B$255+[2]ARA_eff_taille_2019!$B$256+[2]ARA_eff_taille_2019!$C$255+[2]ARA_eff_taille_2019!$C$256</f>
        <v>2997</v>
      </c>
      <c r="F12" s="23">
        <f t="shared" ref="F12:F14" si="0">E12/$E$10</f>
        <v>0.56050121563493549</v>
      </c>
      <c r="G12" s="24">
        <f>D12/([1]ARA_eff_taille_2016!$F$512+[1]ARA_eff_taille_2016!$F$513)*1000000</f>
        <v>49.445494249864915</v>
      </c>
      <c r="H12" s="25">
        <f>E12/([2]ARA_eff_taille_2019!$B$513+[2]ARA_eff_taille_2019!$B$514+[2]ARA_eff_taille_2019!$D$513+[2]ARA_eff_taille_2019!$D$514)*1000000</f>
        <v>64.608260841980808</v>
      </c>
      <c r="I12" s="24">
        <v>3.5</v>
      </c>
      <c r="J12" s="25">
        <v>5</v>
      </c>
      <c r="K12" s="24">
        <f>([1]ARA_eff_taille_2016!$I$254+[1]ARA_eff_taille_2016!$I$255)/([1]ARA_eff_taille_2016!$F$512+[1]ARA_eff_taille_2016!$F$513)*1000000</f>
        <v>22.064745972049483</v>
      </c>
      <c r="L12" s="28">
        <f>([2]ARA_eff_taille_2019!$F$255+[2]ARA_eff_taille_2019!$F$256+[2]ARA_eff_taille_2019!$G$255+[2]ARA_eff_taille_2019!$G$256)/([2]ARA_eff_taille_2019!$B$513+[2]ARA_eff_taille_2019!$B$514+[2]ARA_eff_taille_2019!$D$513+[2]ARA_eff_taille_2019!$D$514)*1000000</f>
        <v>28.563879084292481</v>
      </c>
      <c r="M12" s="1"/>
    </row>
    <row r="13" spans="2:13" s="19" customFormat="1" ht="15" customHeight="1" x14ac:dyDescent="0.2">
      <c r="B13" s="20" t="s">
        <v>12</v>
      </c>
      <c r="C13" s="21">
        <v>0.44</v>
      </c>
      <c r="D13" s="22">
        <f>[1]ARA_eff_taille_2016!$D$256</f>
        <v>2792</v>
      </c>
      <c r="E13" s="22">
        <f>[2]ARA_eff_taille_2019!$B$257+[2]ARA_eff_taille_2019!$C$257</f>
        <v>1973</v>
      </c>
      <c r="F13" s="23">
        <f t="shared" si="0"/>
        <v>0.36899195810734992</v>
      </c>
      <c r="G13" s="24">
        <f>D13/[1]ARA_eff_taille_2016!$F$514*1000000</f>
        <v>56.766626623694279</v>
      </c>
      <c r="H13" s="25">
        <f>E13/([2]ARA_eff_taille_2019!$B$515+[2]ARA_eff_taille_2019!$D$515)*1000000</f>
        <v>41.350868532762412</v>
      </c>
      <c r="I13" s="24">
        <v>4.3</v>
      </c>
      <c r="J13" s="25">
        <v>3.2</v>
      </c>
      <c r="K13" s="24">
        <f>[1]ARA_eff_taille_2016!$I$256/[1]ARA_eff_taille_2016!$F$514*1000000</f>
        <v>21.714454596742655</v>
      </c>
      <c r="L13" s="28">
        <f>([2]ARA_eff_taille_2019!$F$257+[2]ARA_eff_taille_2019!$G$257)/([2]ARA_eff_taille_2019!$B$515+[2]ARA_eff_taille_2019!$D$515)*1000000</f>
        <v>21.964374162359356</v>
      </c>
      <c r="M13" s="1"/>
    </row>
    <row r="14" spans="2:13" s="19" customFormat="1" ht="15" customHeight="1" thickBot="1" x14ac:dyDescent="0.25">
      <c r="B14" s="20" t="s">
        <v>13</v>
      </c>
      <c r="C14" s="21">
        <v>0.1</v>
      </c>
      <c r="D14" s="22">
        <f>[1]ARA_eff_taille_2016!$D$257</f>
        <v>283</v>
      </c>
      <c r="E14" s="22">
        <f>[2]ARA_eff_taille_2019!$B$258+[2]ARA_eff_taille_2019!$C$258</f>
        <v>296</v>
      </c>
      <c r="F14" s="23">
        <f t="shared" si="0"/>
        <v>5.5358144754067702E-2</v>
      </c>
      <c r="G14" s="24">
        <f>D14/([1]ARA_eff_taille_2016!$F$515+[1]ARA_eff_taille_2016!$F$516)*1000000</f>
        <v>28.623453612861418</v>
      </c>
      <c r="H14" s="25">
        <f>E14/([2]ARA_eff_taille_2019!$B$516+[2]ARA_eff_taille_2019!$D$516)*1000000</f>
        <v>27.559636119696343</v>
      </c>
      <c r="I14" s="24">
        <v>1.8</v>
      </c>
      <c r="J14" s="25">
        <v>2.5</v>
      </c>
      <c r="K14" s="24">
        <f>([1]ARA_eff_taille_2016!$I$257)/([1]ARA_eff_taille_2016!$F$515+[1]ARA_eff_taille_2016!$F$516)*1000000</f>
        <v>11.732581692904326</v>
      </c>
      <c r="L14" s="28">
        <f>([2]ARA_eff_taille_2019!$F$258+[2]ARA_eff_taille_2019!$G$258)/([2]ARA_eff_taille_2019!$B$516+[2]ARA_eff_taille_2019!$D$516)*1000000</f>
        <v>14.617779968892993</v>
      </c>
      <c r="M14" s="1"/>
    </row>
    <row r="15" spans="2:13" s="19" customFormat="1" ht="15" customHeight="1" thickBot="1" x14ac:dyDescent="0.25">
      <c r="B15" s="13" t="s">
        <v>19</v>
      </c>
      <c r="C15" s="14">
        <v>1</v>
      </c>
      <c r="D15" s="15">
        <f>D16+D17+D18+D19+[1]ARA_eff_taille_2016!$D$209</f>
        <v>6942</v>
      </c>
      <c r="E15" s="15">
        <f>+[2]ARA_eff_taille_2019!$B$218+[2]ARA_eff_taille_2019!$C$218</f>
        <v>8977</v>
      </c>
      <c r="F15" s="26" t="s">
        <v>15</v>
      </c>
      <c r="G15" s="27">
        <f>D15/[1]ARA_eff_taille_2016!$F$477*1000000</f>
        <v>41.819277108433731</v>
      </c>
      <c r="H15" s="27">
        <f>E15/([2]ARA_eff_taille_2019!$B$478+[2]ARA_eff_taille_2019!$D$478)*1000000</f>
        <v>44.892267732676977</v>
      </c>
      <c r="I15" s="17">
        <v>2.9</v>
      </c>
      <c r="J15" s="18">
        <v>3.3</v>
      </c>
      <c r="K15" s="27">
        <f>[1]ARA_eff_taille_2016!$I$217/[1]ARA_eff_taille_2016!$F$477*1000000</f>
        <v>25.078313253012048</v>
      </c>
      <c r="L15" s="18">
        <f>([2]ARA_eff_taille_2019!$F$218+[2]ARA_eff_taille_2019!$G$218)/([2]ARA_eff_taille_2019!$B$478+[2]ARA_eff_taille_2019!$D$478)*1000000</f>
        <v>30.804987104075995</v>
      </c>
      <c r="M15" s="1"/>
    </row>
    <row r="16" spans="2:13" s="19" customFormat="1" ht="15" customHeight="1" x14ac:dyDescent="0.2">
      <c r="B16" s="20" t="s">
        <v>10</v>
      </c>
      <c r="C16" s="21">
        <v>0.02</v>
      </c>
      <c r="D16" s="22">
        <f>[1]ARA_eff_taille_2016!$D$211</f>
        <v>85</v>
      </c>
      <c r="E16" s="22">
        <f>[2]ARA_eff_taille_2019!$B$212+[2]ARA_eff_taille_2019!$C$212</f>
        <v>133</v>
      </c>
      <c r="F16" s="23">
        <f>E16/$E$15</f>
        <v>1.4815639968809179E-2</v>
      </c>
      <c r="G16" s="24">
        <f>D16/[1]ARA_eff_taille_2016!$F$470*1000000</f>
        <v>21.331186495803028</v>
      </c>
      <c r="H16" s="25">
        <f>E16/([2]ARA_eff_taille_2019!$B$471+[2]ARA_eff_taille_2019!$D$471)*1000000</f>
        <v>29.422497931626051</v>
      </c>
      <c r="I16" s="24">
        <v>1.4</v>
      </c>
      <c r="J16" s="25">
        <v>3.7</v>
      </c>
      <c r="K16" s="24">
        <f>[1]ARA_eff_taille_2016!$I$211/[1]ARA_eff_taille_2016!$F$470*1000000</f>
        <v>22.836917307271477</v>
      </c>
      <c r="L16" s="25">
        <f>([2]ARA_eff_taille_2019!$F$212+[2]ARA_eff_taille_2019!$G$212)/([2]ARA_eff_taille_2019!$B$471+[2]ARA_eff_taille_2019!$D$471)*1000000</f>
        <v>51.102233249666298</v>
      </c>
      <c r="M16" s="1"/>
    </row>
    <row r="17" spans="2:13" s="19" customFormat="1" ht="15" customHeight="1" x14ac:dyDescent="0.2">
      <c r="B17" s="20" t="s">
        <v>11</v>
      </c>
      <c r="C17" s="21">
        <v>0.21</v>
      </c>
      <c r="D17" s="22">
        <f>[1]ARA_eff_taille_2016!$D$212+[1]ARA_eff_taille_2016!$D$213</f>
        <v>852</v>
      </c>
      <c r="E17" s="22">
        <f>[2]ARA_eff_taille_2019!$B$213+[2]ARA_eff_taille_2019!$C$213+[2]ARA_eff_taille_2019!$B$214+[2]ARA_eff_taille_2019!$C$214</f>
        <v>1494</v>
      </c>
      <c r="F17" s="23">
        <f t="shared" ref="F17:F19" si="1">E17/$E$15</f>
        <v>0.16642530912331513</v>
      </c>
      <c r="G17" s="24">
        <f>D17/([1]ARA_eff_taille_2016!$F$472+[1]ARA_eff_taille_2016!$F$473)*1000000</f>
        <v>27.184980005000504</v>
      </c>
      <c r="H17" s="25">
        <f>E17/([2]ARA_eff_taille_2019!$B$473+[2]ARA_eff_taille_2019!$D$473+[2]ARA_eff_taille_2019!$D$474+[2]ARA_eff_taille_2019!$B$474)*1000000</f>
        <v>36.580452574661855</v>
      </c>
      <c r="I17" s="24">
        <v>2</v>
      </c>
      <c r="J17" s="25">
        <v>2.7</v>
      </c>
      <c r="K17" s="24">
        <f>([1]ARA_eff_taille_2016!$I$212+[1]ARA_eff_taille_2016!$I$213)/([1]ARA_eff_taille_2016!$F$472+[1]ARA_eff_taille_2016!$F$473)*1000000</f>
        <v>15.985534017024943</v>
      </c>
      <c r="L17" s="25">
        <f>([2]ARA_eff_taille_2019!$F$213+[2]ARA_eff_taille_2019!$F$214+[2]ARA_eff_taille_2019!$G$213+[2]ARA_eff_taille_2019!$G$214)/([2]ARA_eff_taille_2019!$B$473+[2]ARA_eff_taille_2019!$B$474+[2]ARA_eff_taille_2019!$D$473+[2]ARA_eff_taille_2019!$D$474)*1000000</f>
        <v>26.443700656382063</v>
      </c>
      <c r="M17" s="1"/>
    </row>
    <row r="18" spans="2:13" s="19" customFormat="1" ht="15" customHeight="1" x14ac:dyDescent="0.2">
      <c r="B18" s="20" t="s">
        <v>12</v>
      </c>
      <c r="C18" s="21">
        <v>0.28000000000000003</v>
      </c>
      <c r="D18" s="22">
        <f>[1]ARA_eff_taille_2016!$D$214</f>
        <v>1650</v>
      </c>
      <c r="E18" s="22">
        <f>[2]ARA_eff_taille_2019!$B$215+[2]ARA_eff_taille_2019!$C$215</f>
        <v>2692</v>
      </c>
      <c r="F18" s="23">
        <f t="shared" si="1"/>
        <v>0.2998774646318369</v>
      </c>
      <c r="G18" s="24">
        <f>D18/[1]ARA_eff_taille_2016!$F$474*1000000</f>
        <v>34.773905231582297</v>
      </c>
      <c r="H18" s="25">
        <f>E18/([2]ARA_eff_taille_2019!$B$475+[2]ARA_eff_taille_2019!$D$475)*1000000</f>
        <v>47.264366845957959</v>
      </c>
      <c r="I18" s="24">
        <v>2.5</v>
      </c>
      <c r="J18" s="25">
        <v>3.4</v>
      </c>
      <c r="K18" s="24">
        <f>[1]ARA_eff_taille_2016!$I$214/[1]ARA_eff_taille_2016!$F$474*1000000</f>
        <v>29.4208313353266</v>
      </c>
      <c r="L18" s="25">
        <f>([2]ARA_eff_taille_2019!$F$215+[2]ARA_eff_taille_2019!$G$215)/([2]ARA_eff_taille_2019!$D$475+[2]ARA_eff_taille_2019!$B$475)*1000000</f>
        <v>25.019213505011177</v>
      </c>
      <c r="M18" s="1"/>
    </row>
    <row r="19" spans="2:13" s="19" customFormat="1" ht="15" customHeight="1" thickBot="1" x14ac:dyDescent="0.25">
      <c r="B19" s="29" t="s">
        <v>13</v>
      </c>
      <c r="C19" s="30">
        <v>0.49</v>
      </c>
      <c r="D19" s="31">
        <f>[1]ARA_eff_taille_2016!$D$215+[1]ARA_eff_taille_2016!$D$216</f>
        <v>4350</v>
      </c>
      <c r="E19" s="31">
        <f>[2]ARA_eff_taille_2019!$B$216+[2]ARA_eff_taille_2019!$C$216+[2]ARA_eff_taille_2019!$B$217+[2]ARA_eff_taille_2019!$C$217</f>
        <v>4643</v>
      </c>
      <c r="F19" s="23">
        <f t="shared" si="1"/>
        <v>0.51721064943745132</v>
      </c>
      <c r="G19" s="32">
        <f>D19/([1]ARA_eff_taille_2016!$F$475+[1]ARA_eff_taille_2016!$F$476)*1000000</f>
        <v>52.083580904952335</v>
      </c>
      <c r="H19" s="33">
        <f>E19/([2]ARA_eff_taille_2019!$B$476+[2]ARA_eff_taille_2019!$B$477+[2]ARA_eff_taille_2019!$D$476+[2]ARA_eff_taille_2019!$D$477)*1000000</f>
        <v>47.547577591808157</v>
      </c>
      <c r="I19" s="32">
        <v>3.5</v>
      </c>
      <c r="J19" s="33">
        <v>3.5</v>
      </c>
      <c r="K19" s="32">
        <f>([1]ARA_eff_taille_2016!$I$215+[1]ARA_eff_taille_2016!$I$216)/([1]ARA_eff_taille_2016!$F$475+[1]ARA_eff_taille_2016!$F$476)*1000000</f>
        <v>24.904332938459969</v>
      </c>
      <c r="L19" s="33">
        <f>([2]ARA_eff_taille_2019!$F$216+[2]ARA_eff_taille_2019!$F$217+[2]ARA_eff_taille_2019!$G$216+[2]ARA_eff_taille_2019!$G$217)/([2]ARA_eff_taille_2019!$B$476+[2]ARA_eff_taille_2019!$B$477+[2]ARA_eff_taille_2019!$D$476+[2]ARA_eff_taille_2019!$D$477)*1000000</f>
        <v>33.988888655440718</v>
      </c>
      <c r="M19" s="1"/>
    </row>
    <row r="20" spans="2:13" s="19" customFormat="1" ht="15" customHeight="1" thickBot="1" x14ac:dyDescent="0.25">
      <c r="B20" s="13" t="s">
        <v>14</v>
      </c>
      <c r="C20" s="14">
        <v>1</v>
      </c>
      <c r="D20" s="15">
        <f>D21+D22+D23+D24+[1]ARA_eff_taille_2016!$D$127</f>
        <v>10670</v>
      </c>
      <c r="E20" s="15">
        <f>[2]ARA_eff_taille_2019!$B$134+[2]ARA_eff_taille_2019!$C$134</f>
        <v>10601</v>
      </c>
      <c r="F20" s="26" t="s">
        <v>15</v>
      </c>
      <c r="G20" s="27">
        <f>D20/[1]ARA_eff_taille_2016!$F$398*1000000</f>
        <v>44.273858921161825</v>
      </c>
      <c r="H20" s="27">
        <f>E20/([2]ARA_eff_taille_2019!$B$398+[2]ARA_eff_taille_2019!$D$398)*1000000</f>
        <v>41.56163369589963</v>
      </c>
      <c r="I20" s="17">
        <v>3.3</v>
      </c>
      <c r="J20" s="18">
        <v>3.2</v>
      </c>
      <c r="K20" s="27">
        <f>[1]ARA_eff_taille_2016!$I$134/[1]ARA_eff_taille_2016!$F$398*1000000</f>
        <v>41.65145228215767</v>
      </c>
      <c r="L20" s="18">
        <f>([2]ARA_eff_taille_2019!$F$134+[2]ARA_eff_taille_2019!$G$134)/([2]ARA_eff_taille_2019!$B$398+[2]ARA_eff_taille_2019!$D$398)*1000000</f>
        <v>38.436964131176296</v>
      </c>
      <c r="M20" s="1"/>
    </row>
    <row r="21" spans="2:13" s="19" customFormat="1" ht="15" customHeight="1" x14ac:dyDescent="0.2">
      <c r="B21" s="20" t="s">
        <v>10</v>
      </c>
      <c r="C21" s="21">
        <v>0.42</v>
      </c>
      <c r="D21" s="22">
        <f>[1]ARA_eff_taille_2016!$D$129</f>
        <v>4365</v>
      </c>
      <c r="E21" s="22">
        <f>[2]ARA_eff_taille_2019!$B$129+[2]ARA_eff_taille_2019!$C$129</f>
        <v>4094</v>
      </c>
      <c r="F21" s="23">
        <f>E21/$E$20</f>
        <v>0.38618998207716254</v>
      </c>
      <c r="G21" s="24">
        <f>D21/[1]ARA_eff_taille_2016!$F$392*1000000</f>
        <v>42.794117647058826</v>
      </c>
      <c r="H21" s="25">
        <f>E21/([2]ARA_eff_taille_2019!$B$392+[2]ARA_eff_taille_2019!$D$392)*1000000</f>
        <v>38.382286151404692</v>
      </c>
      <c r="I21" s="24">
        <v>3</v>
      </c>
      <c r="J21" s="25">
        <v>2.9</v>
      </c>
      <c r="K21" s="24">
        <f>[1]ARA_eff_taille_2016!$I$129/[1]ARA_eff_taille_2016!$F$392*1000000</f>
        <v>37.107843137254903</v>
      </c>
      <c r="L21" s="28">
        <f>([2]ARA_eff_taille_2019!$F$129+[2]ARA_eff_taille_2019!$G$129)/([2]ARA_eff_taille_2019!$B$392+[2]ARA_eff_taille_2019!$D$392)*1000000</f>
        <v>33.272773217228938</v>
      </c>
      <c r="M21" s="1"/>
    </row>
    <row r="22" spans="2:13" s="19" customFormat="1" ht="15" customHeight="1" x14ac:dyDescent="0.2">
      <c r="B22" s="20" t="s">
        <v>11</v>
      </c>
      <c r="C22" s="21">
        <v>0.4</v>
      </c>
      <c r="D22" s="22">
        <f>[1]ARA_eff_taille_2016!$D$130+[1]ARA_eff_taille_2016!$D$131</f>
        <v>5115</v>
      </c>
      <c r="E22" s="22">
        <f>[2]ARA_eff_taille_2019!$B$130+[2]ARA_eff_taille_2019!$B$131+[2]ARA_eff_taille_2019!$C$130+[2]ARA_eff_taille_2019!$C$131</f>
        <v>5148</v>
      </c>
      <c r="F22" s="23">
        <f t="shared" ref="F22:F24" si="2">E22/$E$20</f>
        <v>0.48561456466371095</v>
      </c>
      <c r="G22" s="24">
        <f>D22/([1]ARA_eff_taille_2016!$F$394+[1]ARA_eff_taille_2016!$F$395)*1000000</f>
        <v>51.64187282972253</v>
      </c>
      <c r="H22" s="25">
        <f>E22/([2]ARA_eff_taille_2019!$B$394+[2]ARA_eff_taille_2019!$B$395+[2]ARA_eff_taille_2019!$D$394+[2]ARA_eff_taille_2019!$D$395)*1000000</f>
        <v>49.376677257171679</v>
      </c>
      <c r="I22" s="24">
        <v>3.6</v>
      </c>
      <c r="J22" s="25">
        <v>3.6</v>
      </c>
      <c r="K22" s="24">
        <f>([1]ARA_eff_taille_2016!$I$130+[1]ARA_eff_taille_2016!$I$131)/([1]ARA_eff_taille_2016!$F$394+[1]ARA_eff_taille_2016!$F$395)*1000000</f>
        <v>44.059654551106377</v>
      </c>
      <c r="L22" s="28">
        <f>([2]ARA_eff_taille_2019!$F$130+[2]ARA_eff_taille_2019!$F$131+[2]ARA_eff_taille_2019!$G$130+[2]ARA_eff_taille_2019!$G$131)/([2]ARA_eff_taille_2019!$B$394+[2]ARA_eff_taille_2019!$B$395+[2]ARA_eff_taille_2019!$D$394+[2]ARA_eff_taille_2019!$D$395)*1000000</f>
        <v>41.559662501034367</v>
      </c>
      <c r="M22" s="1"/>
    </row>
    <row r="23" spans="2:13" s="19" customFormat="1" ht="15" customHeight="1" x14ac:dyDescent="0.2">
      <c r="B23" s="20" t="s">
        <v>12</v>
      </c>
      <c r="C23" s="21">
        <v>0.08</v>
      </c>
      <c r="D23" s="22">
        <f>[1]ARA_eff_taille_2016!$D$132</f>
        <v>646</v>
      </c>
      <c r="E23" s="22">
        <f>[2]ARA_eff_taille_2019!$B$132+[2]ARA_eff_taille_2019!$C$132</f>
        <v>802</v>
      </c>
      <c r="F23" s="23">
        <f t="shared" si="2"/>
        <v>7.5653240260352791E-2</v>
      </c>
      <c r="G23" s="24">
        <f>D23/[1]ARA_eff_taille_2016!$F$396*1000000</f>
        <v>35.324068803411933</v>
      </c>
      <c r="H23" s="25">
        <f>E23/([2]ARA_eff_taille_2019!$B$397+[2]ARA_eff_taille_2019!$D$397)*1000000</f>
        <v>35.580699644326096</v>
      </c>
      <c r="I23" s="24">
        <v>2.2999999999999998</v>
      </c>
      <c r="J23" s="25">
        <v>3.1</v>
      </c>
      <c r="K23" s="24">
        <f>[1]ARA_eff_taille_2016!$I$132/[1]ARA_eff_taille_2016!$F$396*1000000</f>
        <v>30.84020867666305</v>
      </c>
      <c r="L23" s="28">
        <f>([2]ARA_eff_taille_2019!$F$132+[2]ARA_eff_taille_2019!$G$132)/([2]ARA_eff_taille_2019!$B$396+[2]ARA_eff_taille_2019!$D$396)*1000000</f>
        <v>25.042674383575264</v>
      </c>
      <c r="M23" s="1"/>
    </row>
    <row r="24" spans="2:13" s="19" customFormat="1" ht="15" customHeight="1" thickBot="1" x14ac:dyDescent="0.25">
      <c r="B24" s="20" t="s">
        <v>13</v>
      </c>
      <c r="C24" s="21">
        <v>0.09</v>
      </c>
      <c r="D24" s="22">
        <f>[1]ARA_eff_taille_2016!$D$133</f>
        <v>455</v>
      </c>
      <c r="E24" s="22">
        <f>[2]ARA_eff_taille_2019!$B$133+[2]ARA_eff_taille_2019!$C$133</f>
        <v>498</v>
      </c>
      <c r="F24" s="23">
        <f t="shared" si="2"/>
        <v>4.6976700311291385E-2</v>
      </c>
      <c r="G24" s="24">
        <f>D24/[1]ARA_eff_taille_2016!$F$397*1000000</f>
        <v>21.85895573667155</v>
      </c>
      <c r="H24" s="25">
        <f>E24/([2]ARA_eff_taille_2019!$B$397+[2]ARA_eff_taille_2019!$D$397)*1000000</f>
        <v>22.093751150716205</v>
      </c>
      <c r="I24" s="24">
        <v>2</v>
      </c>
      <c r="J24" s="25">
        <v>1.7</v>
      </c>
      <c r="K24" s="24">
        <f>[1]ARA_eff_taille_2016!$I$133/[1]ARA_eff_taille_2016!$F$397*1000000</f>
        <v>17.871497877014981</v>
      </c>
      <c r="L24" s="28">
        <f>([2]ARA_eff_taille_2019!$F$133+[2]ARA_eff_taille_2019!$G$133)/([2]ARA_eff_taille_2019!$B$397+[2]ARA_eff_taille_2019!$D$397)*1000000</f>
        <v>16.370671033362008</v>
      </c>
      <c r="M24" s="1"/>
    </row>
    <row r="25" spans="2:13" s="19" customFormat="1" ht="15" customHeight="1" thickBot="1" x14ac:dyDescent="0.25">
      <c r="B25" s="13" t="s">
        <v>20</v>
      </c>
      <c r="C25" s="14">
        <v>1</v>
      </c>
      <c r="D25" s="15">
        <f>D26+D27+D28+D29+[1]ARA_eff_taille_2016!$D$271</f>
        <v>4778</v>
      </c>
      <c r="E25" s="15">
        <f>[2]ARA_eff_taille_2019!$B$280+[2]ARA_eff_taille_2019!$C$280</f>
        <v>5105</v>
      </c>
      <c r="F25" s="26" t="s">
        <v>15</v>
      </c>
      <c r="G25" s="27">
        <f>D25/[1]ARA_eff_taille_2016!$F$537*1000000</f>
        <v>42.660714285714285</v>
      </c>
      <c r="H25" s="27">
        <f>E25/([2]ARA_eff_taille_2019!$B$537+[2]ARA_eff_taille_2019!$D$537)*1000000</f>
        <v>40.053500495490717</v>
      </c>
      <c r="I25" s="17">
        <v>3.2</v>
      </c>
      <c r="J25" s="18">
        <v>3.2</v>
      </c>
      <c r="K25" s="27">
        <f>[1]ARA_eff_taille_2016!$I$279/[1]ARA_eff_taille_2016!$F$537*1000000</f>
        <v>20.633928571428569</v>
      </c>
      <c r="L25" s="18">
        <f>([2]ARA_eff_taille_2019!$F$280+[2]ARA_eff_taille_2019!$G$280)/([2]ARA_eff_taille_2019!$B$537+[2]ARA_eff_taille_2019!$D$537)*1000000</f>
        <v>20.415124052745707</v>
      </c>
      <c r="M25" s="1"/>
    </row>
    <row r="26" spans="2:13" s="19" customFormat="1" ht="15" customHeight="1" x14ac:dyDescent="0.2">
      <c r="B26" s="20" t="s">
        <v>10</v>
      </c>
      <c r="C26" s="21">
        <v>0.15</v>
      </c>
      <c r="D26" s="22">
        <f>[1]ARA_eff_taille_2016!$D$273</f>
        <v>361</v>
      </c>
      <c r="E26" s="22">
        <f>[2]ARA_eff_taille_2019!$B$274+[2]ARA_eff_taille_2019!$C$274</f>
        <v>284</v>
      </c>
      <c r="F26" s="34">
        <f t="shared" ref="F26:F29" si="3">E26/$E$25</f>
        <v>5.5631733594515183E-2</v>
      </c>
      <c r="G26" s="24">
        <f>D26/[1]ARA_eff_taille_2016!$F$530*1000000</f>
        <v>21.434764777800755</v>
      </c>
      <c r="H26" s="25">
        <f>E26/([2]ARA_eff_taille_2019!$B$530+[2]ARA_eff_taille_2019!$D$530)*1000000</f>
        <v>15.130675850225401</v>
      </c>
      <c r="I26" s="24">
        <v>1.5</v>
      </c>
      <c r="J26" s="25">
        <v>1.2</v>
      </c>
      <c r="K26" s="24">
        <f>[1]ARA_eff_taille_2016!$I$273/[1]ARA_eff_taille_2016!$F$530*1000000</f>
        <v>7.4220099646124504</v>
      </c>
      <c r="L26" s="25">
        <f>([2]ARA_eff_taille_2019!$F$274+[2]ARA_eff_taille_2019!$G$274)/([2]ARA_eff_taille_2019!$D$530+[2]ARA_eff_taille_2019!$E$530)*1000000</f>
        <v>6.568990891935278</v>
      </c>
      <c r="M26" s="1"/>
    </row>
    <row r="27" spans="2:13" s="19" customFormat="1" ht="15" customHeight="1" x14ac:dyDescent="0.2">
      <c r="B27" s="20" t="s">
        <v>11</v>
      </c>
      <c r="C27" s="21">
        <v>0.41</v>
      </c>
      <c r="D27" s="22">
        <f>[1]ARA_eff_taille_2016!$D$274+[1]ARA_eff_taille_2016!$D$275</f>
        <v>1858</v>
      </c>
      <c r="E27" s="22">
        <f>[2]ARA_eff_taille_2019!$B$275+[2]ARA_eff_taille_2019!$B$276+[2]ARA_eff_taille_2019!$C$276+[2]ARA_eff_taille_2019!$C$275</f>
        <v>2298</v>
      </c>
      <c r="F27" s="34">
        <f t="shared" si="3"/>
        <v>0.45014691478942215</v>
      </c>
      <c r="G27" s="24">
        <f>D27/([1]ARA_eff_taille_2016!$F$532+[1]ARA_eff_taille_2016!$F$533)*1000000</f>
        <v>37.708243929312665</v>
      </c>
      <c r="H27" s="25">
        <f>E27/([2]ARA_eff_taille_2019!$B$532+[2]ARA_eff_taille_2019!$B$533+[2]ARA_eff_taille_2019!$D$532+[2]ARA_eff_taille_2019!$D$533)*1000000</f>
        <v>44.482788126030499</v>
      </c>
      <c r="I27" s="24">
        <v>3</v>
      </c>
      <c r="J27" s="25">
        <v>3.7</v>
      </c>
      <c r="K27" s="24">
        <f>([1]ARA_eff_taille_2016!$I$274+[1]ARA_eff_taille_2016!$I$275)/([1]ARA_eff_taille_2016!$F$532+[1]ARA_eff_taille_2016!$F$533)*1000000</f>
        <v>21.045989749567944</v>
      </c>
      <c r="L27" s="25">
        <f>([2]ARA_eff_taille_2019!$F$275+[2]ARA_eff_taille_2019!$F$276+[2]ARA_eff_taille_2019!$G$275+[2]ARA_eff_taille_2019!$G$276)/([2]ARA_eff_taille_2019!$B$532+[2]ARA_eff_taille_2019!$B$533+[2]ARA_eff_taille_2019!$D$532+[2]ARA_eff_taille_2019!$D$533)*1000000</f>
        <v>25.899900136043872</v>
      </c>
      <c r="M27" s="1"/>
    </row>
    <row r="28" spans="2:13" s="19" customFormat="1" ht="15" customHeight="1" x14ac:dyDescent="0.2">
      <c r="B28" s="20" t="s">
        <v>12</v>
      </c>
      <c r="C28" s="21">
        <v>0.18</v>
      </c>
      <c r="D28" s="22">
        <f>[1]ARA_eff_taille_2016!$D$276</f>
        <v>958</v>
      </c>
      <c r="E28" s="22">
        <f>[2]ARA_eff_taille_2019!$B$277+[2]ARA_eff_taille_2019!$C$277</f>
        <v>1052</v>
      </c>
      <c r="F28" s="34">
        <f t="shared" si="3"/>
        <v>0.20607247796278158</v>
      </c>
      <c r="G28" s="24">
        <f>D28/[1]ARA_eff_taille_2016!$F$534*1000000</f>
        <v>49.402834216877416</v>
      </c>
      <c r="H28" s="25">
        <f>E28/([2]ARA_eff_taille_2019!$B$534+[2]ARA_eff_taille_2019!$D$534)*1000000</f>
        <v>46.949035661452108</v>
      </c>
      <c r="I28" s="24">
        <v>3.8</v>
      </c>
      <c r="J28" s="25">
        <v>3.6</v>
      </c>
      <c r="K28" s="24">
        <f>[1]ARA_eff_taille_2016!$I$276/[1]ARA_eff_taille_2016!$F$534*1000000</f>
        <v>26.609459766084282</v>
      </c>
      <c r="L28" s="25">
        <f>([2]ARA_eff_taille_2019!$F$277+[2]ARA_eff_taille_2019!$G$277)/([2]ARA_eff_taille_2019!$B$534+[2]ARA_eff_taille_2019!$D$534)*1000000</f>
        <v>19.90424895913274</v>
      </c>
      <c r="M28" s="1"/>
    </row>
    <row r="29" spans="2:13" s="19" customFormat="1" ht="15" customHeight="1" thickBot="1" x14ac:dyDescent="0.25">
      <c r="B29" s="20" t="s">
        <v>13</v>
      </c>
      <c r="C29" s="21">
        <v>0.27</v>
      </c>
      <c r="D29" s="22">
        <f>[1]ARA_eff_taille_2016!$D$277+[1]ARA_eff_taille_2016!$D$278</f>
        <v>1371</v>
      </c>
      <c r="E29" s="22">
        <f>[2]ARA_eff_taille_2019!$B$278+[2]ARA_eff_taille_2019!$B$279+[2]ARA_eff_taille_2019!$C$278+[2]ARA_eff_taille_2019!$C$279</f>
        <v>1410</v>
      </c>
      <c r="F29" s="34">
        <f t="shared" si="3"/>
        <v>0.27619980411361411</v>
      </c>
      <c r="G29" s="24">
        <f>D29/([1]ARA_eff_taille_2016!$F$535+[1]ARA_eff_taille_2016!$F$536)*1000000</f>
        <v>51.979408874693569</v>
      </c>
      <c r="H29" s="25">
        <f>E29/([2]ARA_eff_taille_2019!$B$535+[2]ARA_eff_taille_2019!$B$536+[2]ARA_eff_taille_2019!$D$535+[2]ARA_eff_taille_2019!$D$536)*1000000</f>
        <v>40.731426355837066</v>
      </c>
      <c r="I29" s="24">
        <v>3.6</v>
      </c>
      <c r="J29" s="25">
        <v>3</v>
      </c>
      <c r="K29" s="24">
        <f>([1]ARA_eff_taille_2016!$I$277+[1]ARA_eff_taille_2016!$I$278)/([1]ARA_eff_taille_2016!$F$535+[1]ARA_eff_taille_2016!$F$536)*1000000</f>
        <v>17.061075122984757</v>
      </c>
      <c r="L29" s="25">
        <f>([2]ARA_eff_taille_2019!$F$278+[2]ARA_eff_taille_2019!$G$278+[2]ARA_eff_taille_2019!$F$279+[2]ARA_eff_taille_2019!$G$279)/([2]ARA_eff_taille_2019!$B$536+[2]ARA_eff_taille_2019!$B$535+[2]ARA_eff_taille_2019!$E$535+[2]ARA_eff_taille_2019!$E$536)*1000000</f>
        <v>55.679360425455172</v>
      </c>
      <c r="M29" s="1"/>
    </row>
    <row r="30" spans="2:13" s="19" customFormat="1" ht="15" customHeight="1" thickBot="1" x14ac:dyDescent="0.25">
      <c r="B30" s="35" t="s">
        <v>16</v>
      </c>
      <c r="C30" s="36">
        <v>1</v>
      </c>
      <c r="D30" s="37">
        <f>D31+D32+D33+D34+[1]ARA_eff_taille_2016!$D$7</f>
        <v>87365</v>
      </c>
      <c r="E30" s="37">
        <f>[2]ARA_eff_taille_2019!$B$15+[2]ARA_eff_taille_2019!$C$15</f>
        <v>91562</v>
      </c>
      <c r="F30" s="38" t="s">
        <v>15</v>
      </c>
      <c r="G30" s="39">
        <f>D30/[1]ARA_eff_taille_2016!$F$33*1000000</f>
        <v>22.93044619422572</v>
      </c>
      <c r="H30" s="39">
        <f>E30/([2]ARA_eff_taille_2019!$D$33+[2]ARA_eff_taille_2019!$F$33)*1000000</f>
        <v>23.011623284795533</v>
      </c>
      <c r="I30" s="40">
        <v>1.7</v>
      </c>
      <c r="J30" s="41">
        <v>1.7</v>
      </c>
      <c r="K30" s="39">
        <f>[1]ARA_eff_taille_2016!$I$15/[1]ARA_eff_taille_2016!$F$33*1000000</f>
        <v>16.582939632545934</v>
      </c>
      <c r="L30" s="41">
        <f>([2]ARA_eff_taille_2019!$F$15+[2]ARA_eff_taille_2019!$G$15)/([2]ARA_eff_taille_2019!$D$33+[2]ARA_eff_taille_2019!$F$33)*1000000</f>
        <v>16.250787152073613</v>
      </c>
      <c r="M30" s="1"/>
    </row>
    <row r="31" spans="2:13" s="19" customFormat="1" ht="15" customHeight="1" x14ac:dyDescent="0.2">
      <c r="B31" s="20" t="s">
        <v>10</v>
      </c>
      <c r="C31" s="42">
        <v>0.24</v>
      </c>
      <c r="D31" s="43">
        <f>[1]ARA_eff_taille_2016!$D$9</f>
        <v>15935</v>
      </c>
      <c r="E31" s="43">
        <f>[2]ARA_eff_taille_2019!$B$9+[2]ARA_eff_taille_2019!$C$9</f>
        <v>15606</v>
      </c>
      <c r="F31" s="44">
        <f>E31/$E$30</f>
        <v>0.17044188637207575</v>
      </c>
      <c r="G31" s="45">
        <f>D31/[1]ARA_eff_taille_2016!$F$26*1000000</f>
        <v>17.079314040728832</v>
      </c>
      <c r="H31" s="45">
        <f>E31/([2]ARA_eff_taille_2019!$D$26+[2]ARA_eff_taille_2019!$F$26)*1000000</f>
        <v>16.416355024051853</v>
      </c>
      <c r="I31" s="46">
        <v>1.2</v>
      </c>
      <c r="J31" s="47">
        <v>1.2</v>
      </c>
      <c r="K31" s="45">
        <f>[1]ARA_eff_taille_2016!$I$9/[1]ARA_eff_taille_2016!$F$26*1000000</f>
        <v>14.025723472668812</v>
      </c>
      <c r="L31" s="53">
        <f>([2]ARA_eff_taille_2019!$F$9+[2]ARA_eff_taille_2019!$G$9)/([2]ARA_eff_taille_2019!$D$26+[2]ARA_eff_taille_2019!$F$26)*1000000</f>
        <v>13.417314387529245</v>
      </c>
      <c r="M31" s="1"/>
    </row>
    <row r="32" spans="2:13" s="19" customFormat="1" ht="15" customHeight="1" x14ac:dyDescent="0.2">
      <c r="B32" s="20" t="s">
        <v>11</v>
      </c>
      <c r="C32" s="48">
        <v>0.3</v>
      </c>
      <c r="D32" s="49">
        <f>[1]ARA_eff_taille_2016!$D$10+[1]ARA_eff_taille_2016!$D$11</f>
        <v>31543</v>
      </c>
      <c r="E32" s="49">
        <f>[2]ARA_eff_taille_2019!$B$10+[2]ARA_eff_taille_2019!$B$11+[2]ARA_eff_taille_2019!$C$10+[2]ARA_eff_taille_2019!$C$11</f>
        <v>34236</v>
      </c>
      <c r="F32" s="50">
        <f t="shared" ref="F32:F34" si="4">E32/$E$30</f>
        <v>0.37391057425569557</v>
      </c>
      <c r="G32" s="51">
        <f>D32/([1]ARA_eff_taille_2016!$F$28+[1]ARA_eff_taille_2016!$F$29)*1000000</f>
        <v>27.404865334491745</v>
      </c>
      <c r="H32" s="51">
        <f>E32/([2]ARA_eff_taille_2019!$D$28+[2]ARA_eff_taille_2019!$D$29+[2]ARA_eff_taille_2019!$F$28+[2]ARA_eff_taille_2019!$F$29)*1000000</f>
        <v>28.473540830731192</v>
      </c>
      <c r="I32" s="52">
        <v>1.9</v>
      </c>
      <c r="J32" s="53">
        <v>2</v>
      </c>
      <c r="K32" s="51">
        <f>([1]ARA_eff_taille_2016!$I$10+[1]ARA_eff_taille_2016!$I$11)/([1]ARA_eff_taille_2016!$F$28+[1]ARA_eff_taille_2016!$F$29)*1000000</f>
        <v>19.959165942658558</v>
      </c>
      <c r="L32" s="53">
        <f>([2]ARA_eff_taille_2019!$F$10+[2]ARA_eff_taille_2019!$F$11+[2]ARA_eff_taille_2019!$G$10+[2]ARA_eff_taille_2019!$G$11)/([2]ARA_eff_taille_2019!$D$28+[2]ARA_eff_taille_2019!$D$29+[2]ARA_eff_taille_2019!$F$28+[2]ARA_eff_taille_2019!$F$29)*1000000</f>
        <v>18.708736446643833</v>
      </c>
      <c r="M32" s="1"/>
    </row>
    <row r="33" spans="2:14" s="19" customFormat="1" ht="15" customHeight="1" x14ac:dyDescent="0.2">
      <c r="B33" s="20" t="s">
        <v>12</v>
      </c>
      <c r="C33" s="48">
        <v>0.14000000000000001</v>
      </c>
      <c r="D33" s="49">
        <f>[1]ARA_eff_taille_2016!$D$12</f>
        <v>15290</v>
      </c>
      <c r="E33" s="49">
        <f>[2]ARA_eff_taille_2019!$B$12+[2]ARA_eff_taille_2019!$C$12</f>
        <v>16168</v>
      </c>
      <c r="F33" s="50">
        <f t="shared" si="4"/>
        <v>0.17657980384875821</v>
      </c>
      <c r="G33" s="51">
        <f>D33/[1]ARA_eff_taille_2016!$F$30*1000000</f>
        <v>30.217391304347828</v>
      </c>
      <c r="H33" s="51">
        <f>E33/([2]ARA_eff_taille_2019!$D$30+[2]ARA_eff_taille_2019!$F$30)*1000000</f>
        <v>29.972211599552981</v>
      </c>
      <c r="I33" s="52">
        <v>2.2000000000000002</v>
      </c>
      <c r="J33" s="53">
        <v>2.2000000000000002</v>
      </c>
      <c r="K33" s="51">
        <f>[1]ARA_eff_taille_2016!$I$12/[1]ARA_eff_taille_2016!$F$30*1000000</f>
        <v>18.81818181818182</v>
      </c>
      <c r="L33" s="53">
        <f>([2]ARA_eff_taille_2019!$F$12+[2]ARA_eff_taille_2019!$G$12)/([2]ARA_eff_taille_2019!$D$30+[2]ARA_eff_taille_2019!$F$30)*1000000</f>
        <v>18.819760771812334</v>
      </c>
      <c r="M33" s="1"/>
    </row>
    <row r="34" spans="2:14" s="19" customFormat="1" ht="15" customHeight="1" thickBot="1" x14ac:dyDescent="0.25">
      <c r="B34" s="29" t="s">
        <v>13</v>
      </c>
      <c r="C34" s="54">
        <v>0.33</v>
      </c>
      <c r="D34" s="55">
        <f>[1]ARA_eff_taille_2016!$D$13+[1]ARA_eff_taille_2016!$D$14</f>
        <v>24052</v>
      </c>
      <c r="E34" s="55">
        <f>[2]ARA_eff_taille_2019!$B$13+[2]ARA_eff_taille_2019!$C$13+[2]ARA_eff_taille_2019!$B$14+[2]ARA_eff_taille_2019!$C$14</f>
        <v>25307</v>
      </c>
      <c r="F34" s="56">
        <f t="shared" si="4"/>
        <v>0.27639195299359998</v>
      </c>
      <c r="G34" s="57">
        <f>D34/([1]ARA_eff_taille_2016!$F$31+[1]ARA_eff_taille_2016!$F$32)*1000000</f>
        <v>19.634285714285713</v>
      </c>
      <c r="H34" s="58">
        <f>E34/([2]ARA_eff_taille_2019!$D$31+[2]ARA_eff_taille_2019!$D$32+[2]ARA_eff_taille_2019!$F$31+[2]ARA_eff_taille_2019!$F$32)*1000000</f>
        <v>19.671262878510483</v>
      </c>
      <c r="I34" s="57">
        <v>1.5</v>
      </c>
      <c r="J34" s="58">
        <v>1.5</v>
      </c>
      <c r="K34" s="57">
        <f>([1]ARA_eff_taille_2016!$I$14+[1]ARA_eff_taille_2016!$I$13)/([1]ARA_eff_taille_2016!$F$31+[1]ARA_eff_taille_2016!$F$32)*1000000</f>
        <v>12.279183673469387</v>
      </c>
      <c r="L34" s="58">
        <f>([2]ARA_eff_taille_2019!$F$13+[2]ARA_eff_taille_2019!$F$14+[2]ARA_eff_taille_2019!$G$13+[2]ARA_eff_taille_2019!$G$14)/([2]ARA_eff_taille_2019!$D$31+[2]ARA_eff_taille_2019!$D$32+[2]ARA_eff_taille_2019!$F$31+[2]ARA_eff_taille_2019!$F$32)*1000000</f>
        <v>12.993433843489202</v>
      </c>
      <c r="M34" s="1"/>
    </row>
    <row r="35" spans="2:14" x14ac:dyDescent="0.2">
      <c r="B35" s="59" t="s">
        <v>17</v>
      </c>
      <c r="C35" s="60"/>
      <c r="D35" s="61"/>
    </row>
    <row r="36" spans="2:14" ht="14.25" customHeight="1" x14ac:dyDescent="0.2">
      <c r="B36" s="59" t="s">
        <v>21</v>
      </c>
      <c r="J36" s="4"/>
    </row>
    <row r="37" spans="2:14" x14ac:dyDescent="0.2">
      <c r="B37" s="60" t="s">
        <v>22</v>
      </c>
      <c r="I37" s="64"/>
      <c r="J37" s="64"/>
      <c r="K37" s="4"/>
    </row>
    <row r="38" spans="2:14" x14ac:dyDescent="0.2">
      <c r="B38" s="62" t="s">
        <v>23</v>
      </c>
      <c r="J38" s="63"/>
    </row>
    <row r="39" spans="2:14" x14ac:dyDescent="0.2">
      <c r="B39" s="62" t="s">
        <v>18</v>
      </c>
      <c r="J39" s="63"/>
    </row>
    <row r="40" spans="2:14" x14ac:dyDescent="0.2">
      <c r="B40" s="62" t="s">
        <v>24</v>
      </c>
      <c r="J40" s="63"/>
    </row>
    <row r="41" spans="2:14" ht="15" thickBot="1" x14ac:dyDescent="0.25"/>
    <row r="42" spans="2:14" ht="14.25" customHeight="1" x14ac:dyDescent="0.2">
      <c r="B42" s="77" t="s">
        <v>25</v>
      </c>
      <c r="C42" s="75"/>
      <c r="D42" s="75"/>
      <c r="E42" s="75"/>
      <c r="F42" s="75"/>
      <c r="G42" s="75"/>
      <c r="H42" s="75"/>
      <c r="I42" s="75"/>
      <c r="J42" s="75"/>
      <c r="K42" s="75"/>
      <c r="L42" s="75"/>
      <c r="M42" s="75"/>
      <c r="N42" s="78"/>
    </row>
    <row r="43" spans="2:14" ht="14.25" customHeight="1" x14ac:dyDescent="0.2">
      <c r="B43" s="79"/>
      <c r="C43" s="76"/>
      <c r="D43" s="76"/>
      <c r="E43" s="76"/>
      <c r="F43" s="76"/>
      <c r="G43" s="76"/>
      <c r="H43" s="76"/>
      <c r="I43" s="76"/>
      <c r="J43" s="76"/>
      <c r="K43" s="76"/>
      <c r="L43" s="76"/>
      <c r="M43" s="76"/>
      <c r="N43" s="80"/>
    </row>
    <row r="44" spans="2:14" ht="14.25" customHeight="1" x14ac:dyDescent="0.2">
      <c r="B44" s="79"/>
      <c r="C44" s="76"/>
      <c r="D44" s="76"/>
      <c r="E44" s="76"/>
      <c r="F44" s="76"/>
      <c r="G44" s="76"/>
      <c r="H44" s="76"/>
      <c r="I44" s="76"/>
      <c r="J44" s="76"/>
      <c r="K44" s="76"/>
      <c r="L44" s="76"/>
      <c r="M44" s="76"/>
      <c r="N44" s="80"/>
    </row>
    <row r="45" spans="2:14" ht="14.25" customHeight="1" x14ac:dyDescent="0.2">
      <c r="B45" s="79"/>
      <c r="C45" s="76"/>
      <c r="D45" s="76"/>
      <c r="E45" s="76"/>
      <c r="F45" s="76"/>
      <c r="G45" s="76"/>
      <c r="H45" s="76"/>
      <c r="I45" s="76"/>
      <c r="J45" s="76"/>
      <c r="K45" s="76"/>
      <c r="L45" s="76"/>
      <c r="M45" s="76"/>
      <c r="N45" s="80"/>
    </row>
    <row r="46" spans="2:14" ht="14.25" customHeight="1" x14ac:dyDescent="0.2">
      <c r="B46" s="79"/>
      <c r="C46" s="76"/>
      <c r="D46" s="76"/>
      <c r="E46" s="76"/>
      <c r="F46" s="76"/>
      <c r="G46" s="76"/>
      <c r="H46" s="76"/>
      <c r="I46" s="76"/>
      <c r="J46" s="76"/>
      <c r="K46" s="76"/>
      <c r="L46" s="76"/>
      <c r="M46" s="76"/>
      <c r="N46" s="80"/>
    </row>
    <row r="47" spans="2:14" ht="14.25" customHeight="1" x14ac:dyDescent="0.2">
      <c r="B47" s="79"/>
      <c r="C47" s="76"/>
      <c r="D47" s="76"/>
      <c r="E47" s="76"/>
      <c r="F47" s="76"/>
      <c r="G47" s="76"/>
      <c r="H47" s="76"/>
      <c r="I47" s="76"/>
      <c r="J47" s="76"/>
      <c r="K47" s="76"/>
      <c r="L47" s="76"/>
      <c r="M47" s="76"/>
      <c r="N47" s="80"/>
    </row>
    <row r="48" spans="2:14" ht="14.25" customHeight="1" x14ac:dyDescent="0.2">
      <c r="B48" s="79"/>
      <c r="C48" s="76"/>
      <c r="D48" s="76"/>
      <c r="E48" s="76"/>
      <c r="F48" s="76"/>
      <c r="G48" s="76"/>
      <c r="H48" s="76"/>
      <c r="I48" s="76"/>
      <c r="J48" s="76"/>
      <c r="K48" s="76"/>
      <c r="L48" s="76"/>
      <c r="M48" s="76"/>
      <c r="N48" s="80"/>
    </row>
    <row r="49" spans="2:14" ht="14.25" customHeight="1" x14ac:dyDescent="0.2">
      <c r="B49" s="79"/>
      <c r="C49" s="76"/>
      <c r="D49" s="76"/>
      <c r="E49" s="76"/>
      <c r="F49" s="76"/>
      <c r="G49" s="76"/>
      <c r="H49" s="76"/>
      <c r="I49" s="76"/>
      <c r="J49" s="76"/>
      <c r="K49" s="76"/>
      <c r="L49" s="76"/>
      <c r="M49" s="76"/>
      <c r="N49" s="80"/>
    </row>
    <row r="50" spans="2:14" ht="14.25" customHeight="1" x14ac:dyDescent="0.2">
      <c r="B50" s="79"/>
      <c r="C50" s="76"/>
      <c r="D50" s="76"/>
      <c r="E50" s="76"/>
      <c r="F50" s="76"/>
      <c r="G50" s="76"/>
      <c r="H50" s="76"/>
      <c r="I50" s="76"/>
      <c r="J50" s="76"/>
      <c r="K50" s="76"/>
      <c r="L50" s="76"/>
      <c r="M50" s="76"/>
      <c r="N50" s="80"/>
    </row>
    <row r="51" spans="2:14" ht="14.25" customHeight="1" x14ac:dyDescent="0.2">
      <c r="B51" s="79"/>
      <c r="C51" s="76"/>
      <c r="D51" s="76"/>
      <c r="E51" s="76"/>
      <c r="F51" s="76"/>
      <c r="G51" s="76"/>
      <c r="H51" s="76"/>
      <c r="I51" s="76"/>
      <c r="J51" s="76"/>
      <c r="K51" s="76"/>
      <c r="L51" s="76"/>
      <c r="M51" s="76"/>
      <c r="N51" s="80"/>
    </row>
    <row r="52" spans="2:14" ht="14.25" customHeight="1" x14ac:dyDescent="0.2">
      <c r="B52" s="79"/>
      <c r="C52" s="76"/>
      <c r="D52" s="76"/>
      <c r="E52" s="76"/>
      <c r="F52" s="76"/>
      <c r="G52" s="76"/>
      <c r="H52" s="76"/>
      <c r="I52" s="76"/>
      <c r="J52" s="76"/>
      <c r="K52" s="76"/>
      <c r="L52" s="76"/>
      <c r="M52" s="76"/>
      <c r="N52" s="80"/>
    </row>
    <row r="53" spans="2:14" ht="14.25" customHeight="1" x14ac:dyDescent="0.2">
      <c r="B53" s="79"/>
      <c r="C53" s="76"/>
      <c r="D53" s="76"/>
      <c r="E53" s="76"/>
      <c r="F53" s="76"/>
      <c r="G53" s="76"/>
      <c r="H53" s="76"/>
      <c r="I53" s="76"/>
      <c r="J53" s="76"/>
      <c r="K53" s="76"/>
      <c r="L53" s="76"/>
      <c r="M53" s="76"/>
      <c r="N53" s="80"/>
    </row>
    <row r="54" spans="2:14" ht="14.25" customHeight="1" x14ac:dyDescent="0.2">
      <c r="B54" s="79"/>
      <c r="C54" s="76"/>
      <c r="D54" s="76"/>
      <c r="E54" s="76"/>
      <c r="F54" s="76"/>
      <c r="G54" s="76"/>
      <c r="H54" s="76"/>
      <c r="I54" s="76"/>
      <c r="J54" s="76"/>
      <c r="K54" s="76"/>
      <c r="L54" s="76"/>
      <c r="M54" s="76"/>
      <c r="N54" s="80"/>
    </row>
    <row r="55" spans="2:14" ht="14.25" customHeight="1" x14ac:dyDescent="0.2">
      <c r="B55" s="79"/>
      <c r="C55" s="76"/>
      <c r="D55" s="76"/>
      <c r="E55" s="76"/>
      <c r="F55" s="76"/>
      <c r="G55" s="76"/>
      <c r="H55" s="76"/>
      <c r="I55" s="76"/>
      <c r="J55" s="76"/>
      <c r="K55" s="76"/>
      <c r="L55" s="76"/>
      <c r="M55" s="76"/>
      <c r="N55" s="80"/>
    </row>
    <row r="56" spans="2:14" ht="14.25" customHeight="1" x14ac:dyDescent="0.2">
      <c r="B56" s="79"/>
      <c r="C56" s="76"/>
      <c r="D56" s="76"/>
      <c r="E56" s="76"/>
      <c r="F56" s="76"/>
      <c r="G56" s="76"/>
      <c r="H56" s="76"/>
      <c r="I56" s="76"/>
      <c r="J56" s="76"/>
      <c r="K56" s="76"/>
      <c r="L56" s="76"/>
      <c r="M56" s="76"/>
      <c r="N56" s="80"/>
    </row>
    <row r="57" spans="2:14" ht="14.25" customHeight="1" x14ac:dyDescent="0.2">
      <c r="B57" s="79"/>
      <c r="C57" s="76"/>
      <c r="D57" s="76"/>
      <c r="E57" s="76"/>
      <c r="F57" s="76"/>
      <c r="G57" s="76"/>
      <c r="H57" s="76"/>
      <c r="I57" s="76"/>
      <c r="J57" s="76"/>
      <c r="K57" s="76"/>
      <c r="L57" s="76"/>
      <c r="M57" s="76"/>
      <c r="N57" s="80"/>
    </row>
    <row r="58" spans="2:14" ht="14.25" customHeight="1" x14ac:dyDescent="0.2">
      <c r="B58" s="79"/>
      <c r="C58" s="76"/>
      <c r="D58" s="76"/>
      <c r="E58" s="76"/>
      <c r="F58" s="76"/>
      <c r="G58" s="76"/>
      <c r="H58" s="76"/>
      <c r="I58" s="76"/>
      <c r="J58" s="76"/>
      <c r="K58" s="76"/>
      <c r="L58" s="76"/>
      <c r="M58" s="76"/>
      <c r="N58" s="80"/>
    </row>
    <row r="59" spans="2:14" ht="14.25" customHeight="1" x14ac:dyDescent="0.2">
      <c r="B59" s="79"/>
      <c r="C59" s="76"/>
      <c r="D59" s="76"/>
      <c r="E59" s="76"/>
      <c r="F59" s="76"/>
      <c r="G59" s="76"/>
      <c r="H59" s="76"/>
      <c r="I59" s="76"/>
      <c r="J59" s="76"/>
      <c r="K59" s="76"/>
      <c r="L59" s="76"/>
      <c r="M59" s="76"/>
      <c r="N59" s="80"/>
    </row>
    <row r="60" spans="2:14" ht="14.25" customHeight="1" x14ac:dyDescent="0.2">
      <c r="B60" s="79"/>
      <c r="C60" s="76"/>
      <c r="D60" s="76"/>
      <c r="E60" s="76"/>
      <c r="F60" s="76"/>
      <c r="G60" s="76"/>
      <c r="H60" s="76"/>
      <c r="I60" s="76"/>
      <c r="J60" s="76"/>
      <c r="K60" s="76"/>
      <c r="L60" s="76"/>
      <c r="M60" s="76"/>
      <c r="N60" s="80"/>
    </row>
    <row r="61" spans="2:14" ht="14.25" customHeight="1" x14ac:dyDescent="0.2">
      <c r="B61" s="79"/>
      <c r="C61" s="76"/>
      <c r="D61" s="76"/>
      <c r="E61" s="76"/>
      <c r="F61" s="76"/>
      <c r="G61" s="76"/>
      <c r="H61" s="76"/>
      <c r="I61" s="76"/>
      <c r="J61" s="76"/>
      <c r="K61" s="76"/>
      <c r="L61" s="76"/>
      <c r="M61" s="76"/>
      <c r="N61" s="80"/>
    </row>
    <row r="62" spans="2:14" ht="14.25" customHeight="1" x14ac:dyDescent="0.2">
      <c r="B62" s="79"/>
      <c r="C62" s="76"/>
      <c r="D62" s="76"/>
      <c r="E62" s="76"/>
      <c r="F62" s="76"/>
      <c r="G62" s="76"/>
      <c r="H62" s="76"/>
      <c r="I62" s="76"/>
      <c r="J62" s="76"/>
      <c r="K62" s="76"/>
      <c r="L62" s="76"/>
      <c r="M62" s="76"/>
      <c r="N62" s="80"/>
    </row>
    <row r="63" spans="2:14" ht="14.25" customHeight="1" x14ac:dyDescent="0.2">
      <c r="B63" s="79"/>
      <c r="C63" s="76"/>
      <c r="D63" s="76"/>
      <c r="E63" s="76"/>
      <c r="F63" s="76"/>
      <c r="G63" s="76"/>
      <c r="H63" s="76"/>
      <c r="I63" s="76"/>
      <c r="J63" s="76"/>
      <c r="K63" s="76"/>
      <c r="L63" s="76"/>
      <c r="M63" s="76"/>
      <c r="N63" s="80"/>
    </row>
    <row r="64" spans="2:14" ht="14.25" customHeight="1" x14ac:dyDescent="0.2">
      <c r="B64" s="79"/>
      <c r="C64" s="76"/>
      <c r="D64" s="76"/>
      <c r="E64" s="76"/>
      <c r="F64" s="76"/>
      <c r="G64" s="76"/>
      <c r="H64" s="76"/>
      <c r="I64" s="76"/>
      <c r="J64" s="76"/>
      <c r="K64" s="76"/>
      <c r="L64" s="76"/>
      <c r="M64" s="76"/>
      <c r="N64" s="80"/>
    </row>
    <row r="65" spans="2:14" ht="21.75" customHeight="1" x14ac:dyDescent="0.2">
      <c r="B65" s="79"/>
      <c r="C65" s="76"/>
      <c r="D65" s="76"/>
      <c r="E65" s="76"/>
      <c r="F65" s="76"/>
      <c r="G65" s="76"/>
      <c r="H65" s="76"/>
      <c r="I65" s="76"/>
      <c r="J65" s="76"/>
      <c r="K65" s="76"/>
      <c r="L65" s="76"/>
      <c r="M65" s="76"/>
      <c r="N65" s="80"/>
    </row>
    <row r="66" spans="2:14" ht="15" customHeight="1" x14ac:dyDescent="0.2">
      <c r="B66" s="79"/>
      <c r="C66" s="76"/>
      <c r="D66" s="76"/>
      <c r="E66" s="76"/>
      <c r="F66" s="76"/>
      <c r="G66" s="76"/>
      <c r="H66" s="76"/>
      <c r="I66" s="76"/>
      <c r="J66" s="76"/>
      <c r="K66" s="76"/>
      <c r="L66" s="76"/>
      <c r="M66" s="76"/>
      <c r="N66" s="80"/>
    </row>
    <row r="67" spans="2:14" ht="15" customHeight="1" x14ac:dyDescent="0.2">
      <c r="B67" s="79"/>
      <c r="C67" s="76"/>
      <c r="D67" s="76"/>
      <c r="E67" s="76"/>
      <c r="F67" s="76"/>
      <c r="G67" s="76"/>
      <c r="H67" s="76"/>
      <c r="I67" s="76"/>
      <c r="J67" s="76"/>
      <c r="K67" s="76"/>
      <c r="L67" s="76"/>
      <c r="M67" s="76"/>
      <c r="N67" s="80"/>
    </row>
    <row r="68" spans="2:14" ht="15" customHeight="1" x14ac:dyDescent="0.2">
      <c r="B68" s="79"/>
      <c r="C68" s="76"/>
      <c r="D68" s="76"/>
      <c r="E68" s="76"/>
      <c r="F68" s="76"/>
      <c r="G68" s="76"/>
      <c r="H68" s="76"/>
      <c r="I68" s="76"/>
      <c r="J68" s="76"/>
      <c r="K68" s="76"/>
      <c r="L68" s="76"/>
      <c r="M68" s="76"/>
      <c r="N68" s="80"/>
    </row>
    <row r="69" spans="2:14" ht="15" customHeight="1" x14ac:dyDescent="0.2">
      <c r="B69" s="79"/>
      <c r="C69" s="76"/>
      <c r="D69" s="76"/>
      <c r="E69" s="76"/>
      <c r="F69" s="76"/>
      <c r="G69" s="76"/>
      <c r="H69" s="76"/>
      <c r="I69" s="76"/>
      <c r="J69" s="76"/>
      <c r="K69" s="76"/>
      <c r="L69" s="76"/>
      <c r="M69" s="76"/>
      <c r="N69" s="80"/>
    </row>
    <row r="70" spans="2:14" x14ac:dyDescent="0.2">
      <c r="B70" s="79"/>
      <c r="C70" s="76"/>
      <c r="D70" s="76"/>
      <c r="E70" s="76"/>
      <c r="F70" s="76"/>
      <c r="G70" s="76"/>
      <c r="H70" s="76"/>
      <c r="I70" s="76"/>
      <c r="J70" s="76"/>
      <c r="K70" s="76"/>
      <c r="L70" s="76"/>
      <c r="M70" s="76"/>
      <c r="N70" s="80"/>
    </row>
    <row r="71" spans="2:14" x14ac:dyDescent="0.2">
      <c r="B71" s="79"/>
      <c r="C71" s="76"/>
      <c r="D71" s="76"/>
      <c r="E71" s="76"/>
      <c r="F71" s="76"/>
      <c r="G71" s="76"/>
      <c r="H71" s="76"/>
      <c r="I71" s="76"/>
      <c r="J71" s="76"/>
      <c r="K71" s="76"/>
      <c r="L71" s="76"/>
      <c r="M71" s="76"/>
      <c r="N71" s="80"/>
    </row>
    <row r="72" spans="2:14" x14ac:dyDescent="0.2">
      <c r="B72" s="79"/>
      <c r="C72" s="76"/>
      <c r="D72" s="76"/>
      <c r="E72" s="76"/>
      <c r="F72" s="76"/>
      <c r="G72" s="76"/>
      <c r="H72" s="76"/>
      <c r="I72" s="76"/>
      <c r="J72" s="76"/>
      <c r="K72" s="76"/>
      <c r="L72" s="76"/>
      <c r="M72" s="76"/>
      <c r="N72" s="80"/>
    </row>
    <row r="73" spans="2:14" x14ac:dyDescent="0.2">
      <c r="B73" s="79"/>
      <c r="C73" s="76"/>
      <c r="D73" s="76"/>
      <c r="E73" s="76"/>
      <c r="F73" s="76"/>
      <c r="G73" s="76"/>
      <c r="H73" s="76"/>
      <c r="I73" s="76"/>
      <c r="J73" s="76"/>
      <c r="K73" s="76"/>
      <c r="L73" s="76"/>
      <c r="M73" s="76"/>
      <c r="N73" s="80"/>
    </row>
    <row r="74" spans="2:14" x14ac:dyDescent="0.2">
      <c r="B74" s="79"/>
      <c r="C74" s="76"/>
      <c r="D74" s="76"/>
      <c r="E74" s="76"/>
      <c r="F74" s="76"/>
      <c r="G74" s="76"/>
      <c r="H74" s="76"/>
      <c r="I74" s="76"/>
      <c r="J74" s="76"/>
      <c r="K74" s="76"/>
      <c r="L74" s="76"/>
      <c r="M74" s="76"/>
      <c r="N74" s="80"/>
    </row>
    <row r="75" spans="2:14" ht="15" thickBot="1" x14ac:dyDescent="0.25">
      <c r="B75" s="81"/>
      <c r="C75" s="82"/>
      <c r="D75" s="82"/>
      <c r="E75" s="82"/>
      <c r="F75" s="82"/>
      <c r="G75" s="82"/>
      <c r="H75" s="82"/>
      <c r="I75" s="82"/>
      <c r="J75" s="82"/>
      <c r="K75" s="82"/>
      <c r="L75" s="82"/>
      <c r="M75" s="82"/>
      <c r="N75" s="83"/>
    </row>
  </sheetData>
  <mergeCells count="7">
    <mergeCell ref="C1:J1"/>
    <mergeCell ref="B8:B9"/>
    <mergeCell ref="D8:E8"/>
    <mergeCell ref="G8:H8"/>
    <mergeCell ref="I8:J8"/>
    <mergeCell ref="K8:L8"/>
    <mergeCell ref="B42:N7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(DR-ARA)</cp:lastModifiedBy>
  <dcterms:created xsi:type="dcterms:W3CDTF">2023-01-09T13:59:05Z</dcterms:created>
  <dcterms:modified xsi:type="dcterms:W3CDTF">2023-05-16T08:51:14Z</dcterms:modified>
</cp:coreProperties>
</file>