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workbookProtection workbookPassword="FBB4" lockStructure="1"/>
  <bookViews>
    <workbookView xWindow="120" yWindow="135" windowWidth="24915" windowHeight="10290"/>
  </bookViews>
  <sheets>
    <sheet name="MODE  D EMPLOI" sheetId="9" r:id="rId1"/>
    <sheet name="synthèse" sheetId="1" r:id="rId2"/>
    <sheet name="graphiques K2 et K1" sheetId="4" r:id="rId3"/>
    <sheet name="annexe K NFX43 269" sheetId="10" r:id="rId4"/>
    <sheet name="temps prélévement et saturation" sheetId="7" state="hidden" r:id="rId5"/>
    <sheet name="temps" sheetId="8" state="hidden" r:id="rId6"/>
    <sheet name="nombre d'ouverture fraction fil" sheetId="5" state="hidden" r:id="rId7"/>
    <sheet name="SA selon volume prélv" sheetId="6" state="hidden" r:id="rId8"/>
  </sheets>
  <definedNames>
    <definedName name="_222">synthèse!$M$46</definedName>
    <definedName name="_666">synthèse!$M$45</definedName>
    <definedName name="max_n2_n3">synthèse!$N$51</definedName>
    <definedName name="n_">synthèse!$C$10</definedName>
    <definedName name="n1_">synthèse!$C$24</definedName>
    <definedName name="n2_">synthèse!$C$23</definedName>
    <definedName name="n2_dans_la_norme_NFX_43_269">synthèse!$C$23</definedName>
    <definedName name="n3_">synthèse!$C$25</definedName>
    <definedName name="nb_fib">synthèse!$C$11</definedName>
    <definedName name="nmax_">synthèse!$C$22</definedName>
    <definedName name="nmin">synthèse!$N$53</definedName>
    <definedName name="V_">synthèse!$C$9</definedName>
    <definedName name="Vmin0_125">'annexe K NFX43 269'!$K$50</definedName>
    <definedName name="Vmin0_25">'annexe K NFX43 269'!$K$49</definedName>
    <definedName name="Vmin0_5">'annexe K NFX43 269'!$K$48</definedName>
    <definedName name="Vmin0_75">'annexe K NFX43 269'!$K$47</definedName>
    <definedName name="Vmin1">'annexe K NFX43 269'!$K$46</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2" i="1" l="1"/>
  <c r="B16" i="1" l="1"/>
  <c r="K84" i="6" l="1"/>
  <c r="J86" i="6"/>
  <c r="C24" i="1"/>
  <c r="C25" i="1" s="1"/>
  <c r="C23" i="1"/>
  <c r="N50" i="1"/>
  <c r="K50" i="10" l="1"/>
  <c r="L50" i="10" s="1"/>
  <c r="I44" i="5" l="1"/>
  <c r="B3" i="5" l="1"/>
  <c r="P16" i="1" l="1"/>
  <c r="P17" i="1"/>
  <c r="D110" i="5" l="1"/>
  <c r="D24" i="1"/>
  <c r="E110" i="5"/>
  <c r="E108" i="5"/>
  <c r="E106" i="5"/>
  <c r="D112" i="5"/>
  <c r="D113" i="5" s="1"/>
  <c r="D111" i="5" l="1"/>
  <c r="F24" i="1" l="1"/>
  <c r="M19" i="1"/>
  <c r="Z19" i="1" l="1"/>
  <c r="D107" i="5"/>
  <c r="D108" i="5" s="1"/>
  <c r="L2" i="10"/>
  <c r="G2" i="10"/>
  <c r="G13" i="10" s="1"/>
  <c r="H14" i="10" s="1"/>
  <c r="M46" i="1" s="1"/>
  <c r="N2" i="10"/>
  <c r="Q2" i="10"/>
  <c r="P2" i="10"/>
  <c r="C19" i="10"/>
  <c r="U3" i="4"/>
  <c r="L2" i="5" s="1"/>
  <c r="I2" i="6"/>
  <c r="K25" i="6" s="1"/>
  <c r="V3" i="4"/>
  <c r="N2" i="5" s="1"/>
  <c r="N2" i="6" s="1"/>
  <c r="E146" i="6" s="1"/>
  <c r="M2" i="6"/>
  <c r="M3" i="6" s="1"/>
  <c r="H2" i="6"/>
  <c r="G2" i="6"/>
  <c r="G25" i="6" s="1"/>
  <c r="B2" i="5"/>
  <c r="C47" i="5" s="1"/>
  <c r="C2" i="5"/>
  <c r="D2" i="5"/>
  <c r="E47" i="5"/>
  <c r="F47" i="5"/>
  <c r="J25" i="5"/>
  <c r="J36" i="5"/>
  <c r="K23" i="5"/>
  <c r="C51" i="5"/>
  <c r="E51" i="5"/>
  <c r="D56" i="5"/>
  <c r="H56" i="5"/>
  <c r="C21" i="5"/>
  <c r="G56" i="5"/>
  <c r="C61" i="5"/>
  <c r="F61" i="5"/>
  <c r="C65" i="5"/>
  <c r="E65" i="5"/>
  <c r="D70" i="5"/>
  <c r="H70" i="5"/>
  <c r="G70" i="5"/>
  <c r="C75" i="5"/>
  <c r="F75" i="5"/>
  <c r="F89" i="5" s="1"/>
  <c r="C79" i="5"/>
  <c r="E79" i="5"/>
  <c r="D84" i="5"/>
  <c r="H84" i="5"/>
  <c r="G84" i="5"/>
  <c r="G98" i="5" s="1"/>
  <c r="C89" i="5"/>
  <c r="C93" i="5"/>
  <c r="E93" i="5"/>
  <c r="D98" i="5"/>
  <c r="H98" i="5"/>
  <c r="C29" i="5"/>
  <c r="B3" i="7"/>
  <c r="L2" i="8" s="1"/>
  <c r="H10" i="8"/>
  <c r="B12" i="8"/>
  <c r="J10" i="8"/>
  <c r="J38" i="8" s="1"/>
  <c r="H2" i="8"/>
  <c r="E12" i="8" s="1"/>
  <c r="J20" i="8"/>
  <c r="B5" i="7"/>
  <c r="M2" i="8" s="1"/>
  <c r="B4" i="7"/>
  <c r="N2" i="8" s="1"/>
  <c r="K21" i="8"/>
  <c r="L21" i="8"/>
  <c r="M21" i="8" s="1"/>
  <c r="N21" i="8" s="1"/>
  <c r="O21" i="8" s="1"/>
  <c r="P21" i="8" s="1"/>
  <c r="Q21" i="8" s="1"/>
  <c r="R21" i="8" s="1"/>
  <c r="S21" i="8" s="1"/>
  <c r="T21" i="8" s="1"/>
  <c r="U21" i="8" s="1"/>
  <c r="V21" i="8" s="1"/>
  <c r="W21" i="8" s="1"/>
  <c r="X21" i="8" s="1"/>
  <c r="Y21" i="8" s="1"/>
  <c r="Z21" i="8" s="1"/>
  <c r="AA21" i="8" s="1"/>
  <c r="AB21" i="8" s="1"/>
  <c r="AC21" i="8" s="1"/>
  <c r="AD21" i="8" s="1"/>
  <c r="AE21" i="8" s="1"/>
  <c r="AF21" i="8" s="1"/>
  <c r="AG21" i="8" s="1"/>
  <c r="AH21" i="8" s="1"/>
  <c r="AI21" i="8" s="1"/>
  <c r="AJ21" i="8" s="1"/>
  <c r="AK21" i="8" s="1"/>
  <c r="AL21" i="8" s="1"/>
  <c r="AM21" i="8" s="1"/>
  <c r="AN21" i="8" s="1"/>
  <c r="AO21" i="8" s="1"/>
  <c r="AP21" i="8" s="1"/>
  <c r="AQ21" i="8" s="1"/>
  <c r="AR21" i="8" s="1"/>
  <c r="AS21" i="8" s="1"/>
  <c r="AT21" i="8" s="1"/>
  <c r="AU21" i="8" s="1"/>
  <c r="AV21" i="8" s="1"/>
  <c r="AW21" i="8" s="1"/>
  <c r="AX21" i="8" s="1"/>
  <c r="AY21" i="8" s="1"/>
  <c r="AZ21" i="8" s="1"/>
  <c r="BA21" i="8" s="1"/>
  <c r="BB21" i="8" s="1"/>
  <c r="BC21" i="8" s="1"/>
  <c r="BD21" i="8" s="1"/>
  <c r="BE21" i="8" s="1"/>
  <c r="BF21" i="8" s="1"/>
  <c r="BG21" i="8" s="1"/>
  <c r="BH21" i="8" s="1"/>
  <c r="BI21" i="8" s="1"/>
  <c r="BJ21" i="8" s="1"/>
  <c r="BK21" i="8" s="1"/>
  <c r="BL21" i="8" s="1"/>
  <c r="BM21" i="8" s="1"/>
  <c r="BN21" i="8" s="1"/>
  <c r="BO21" i="8" s="1"/>
  <c r="BP21" i="8" s="1"/>
  <c r="BQ21" i="8" s="1"/>
  <c r="BR21" i="8" s="1"/>
  <c r="BS21" i="8" s="1"/>
  <c r="BT21" i="8" s="1"/>
  <c r="BU21" i="8" s="1"/>
  <c r="BV21" i="8" s="1"/>
  <c r="BW21" i="8" s="1"/>
  <c r="BX21" i="8" s="1"/>
  <c r="BY21" i="8" s="1"/>
  <c r="BZ21" i="8" s="1"/>
  <c r="CA21" i="8" s="1"/>
  <c r="CB21" i="8" s="1"/>
  <c r="CC21" i="8" s="1"/>
  <c r="CD21" i="8" s="1"/>
  <c r="CE21" i="8" s="1"/>
  <c r="CF21" i="8" s="1"/>
  <c r="CG21" i="8" s="1"/>
  <c r="CH21" i="8" s="1"/>
  <c r="CI21" i="8" s="1"/>
  <c r="CJ21" i="8" s="1"/>
  <c r="CK21" i="8" s="1"/>
  <c r="CL21" i="8" s="1"/>
  <c r="CM21" i="8" s="1"/>
  <c r="CN21" i="8" s="1"/>
  <c r="CO21" i="8" s="1"/>
  <c r="CP21" i="8" s="1"/>
  <c r="CQ21" i="8" s="1"/>
  <c r="CR21" i="8" s="1"/>
  <c r="CS21" i="8" s="1"/>
  <c r="CT21" i="8" s="1"/>
  <c r="CU21" i="8" s="1"/>
  <c r="CV21" i="8" s="1"/>
  <c r="CW21" i="8" s="1"/>
  <c r="CX21" i="8" s="1"/>
  <c r="CY21" i="8" s="1"/>
  <c r="CZ21" i="8" s="1"/>
  <c r="DA21" i="8" s="1"/>
  <c r="DB21" i="8" s="1"/>
  <c r="DC21" i="8" s="1"/>
  <c r="DD21" i="8" s="1"/>
  <c r="DE21" i="8" s="1"/>
  <c r="DF21" i="8" s="1"/>
  <c r="DG21" i="8" s="1"/>
  <c r="DH21" i="8" s="1"/>
  <c r="DI21" i="8" s="1"/>
  <c r="DJ21" i="8" s="1"/>
  <c r="DK21" i="8" s="1"/>
  <c r="DL21" i="8" s="1"/>
  <c r="DM21" i="8" s="1"/>
  <c r="DN21" i="8" s="1"/>
  <c r="DO21" i="8" s="1"/>
  <c r="DP21" i="8" s="1"/>
  <c r="DQ21" i="8" s="1"/>
  <c r="DR21" i="8" s="1"/>
  <c r="DS21" i="8" s="1"/>
  <c r="DT21" i="8" s="1"/>
  <c r="DU21" i="8" s="1"/>
  <c r="DV21" i="8" s="1"/>
  <c r="DW21" i="8" s="1"/>
  <c r="DX21" i="8" s="1"/>
  <c r="DY21" i="8" s="1"/>
  <c r="DZ21" i="8" s="1"/>
  <c r="EA21" i="8" s="1"/>
  <c r="EB21" i="8" s="1"/>
  <c r="EC21" i="8" s="1"/>
  <c r="ED21" i="8" s="1"/>
  <c r="EE21" i="8" s="1"/>
  <c r="EF21" i="8" s="1"/>
  <c r="EG21" i="8" s="1"/>
  <c r="EH21" i="8" s="1"/>
  <c r="EI21" i="8" s="1"/>
  <c r="EJ21" i="8" s="1"/>
  <c r="EK21" i="8" s="1"/>
  <c r="EL21" i="8" s="1"/>
  <c r="EM21" i="8" s="1"/>
  <c r="EN21" i="8" s="1"/>
  <c r="EO21" i="8" s="1"/>
  <c r="EP21" i="8" s="1"/>
  <c r="EQ21" i="8" s="1"/>
  <c r="ER21" i="8" s="1"/>
  <c r="ES21" i="8" s="1"/>
  <c r="ET21" i="8" s="1"/>
  <c r="EU21" i="8" s="1"/>
  <c r="EV21" i="8" s="1"/>
  <c r="EW21" i="8" s="1"/>
  <c r="EX21" i="8" s="1"/>
  <c r="EY21" i="8" s="1"/>
  <c r="EZ21" i="8" s="1"/>
  <c r="FA21" i="8" s="1"/>
  <c r="FB21" i="8" s="1"/>
  <c r="FC21" i="8" s="1"/>
  <c r="FD21" i="8" s="1"/>
  <c r="FE21" i="8" s="1"/>
  <c r="FF21" i="8" s="1"/>
  <c r="FG21" i="8" s="1"/>
  <c r="FH21" i="8" s="1"/>
  <c r="FI21" i="8" s="1"/>
  <c r="FJ21" i="8" s="1"/>
  <c r="FK21" i="8" s="1"/>
  <c r="FL21" i="8" s="1"/>
  <c r="FM21" i="8" s="1"/>
  <c r="FN21" i="8" s="1"/>
  <c r="FO21" i="8" s="1"/>
  <c r="FP21" i="8" s="1"/>
  <c r="FQ21" i="8" s="1"/>
  <c r="FR21" i="8" s="1"/>
  <c r="FS21" i="8" s="1"/>
  <c r="FT21" i="8" s="1"/>
  <c r="FU21" i="8" s="1"/>
  <c r="FV21" i="8" s="1"/>
  <c r="FW21" i="8" s="1"/>
  <c r="FX21" i="8" s="1"/>
  <c r="FY21" i="8" s="1"/>
  <c r="FZ21" i="8" s="1"/>
  <c r="B22" i="8"/>
  <c r="B18" i="8"/>
  <c r="D12" i="8"/>
  <c r="G6" i="8"/>
  <c r="K10" i="8"/>
  <c r="K38" i="8" s="1"/>
  <c r="L10" i="8"/>
  <c r="I32" i="8"/>
  <c r="D22" i="8"/>
  <c r="D18" i="8"/>
  <c r="F6" i="8"/>
  <c r="K6" i="8"/>
  <c r="C18" i="8"/>
  <c r="C22" i="8"/>
  <c r="N37" i="1"/>
  <c r="J18" i="8"/>
  <c r="J17" i="8"/>
  <c r="B23" i="8"/>
  <c r="K18" i="8"/>
  <c r="K19" i="8"/>
  <c r="K20" i="8"/>
  <c r="G113" i="6"/>
  <c r="G90" i="6"/>
  <c r="H72" i="6"/>
  <c r="E67" i="6"/>
  <c r="G63" i="6"/>
  <c r="K2" i="6"/>
  <c r="B30" i="6" s="1"/>
  <c r="D36" i="6"/>
  <c r="F161" i="6"/>
  <c r="G146" i="6"/>
  <c r="F113" i="6"/>
  <c r="G99" i="6"/>
  <c r="F63" i="6"/>
  <c r="D40" i="6"/>
  <c r="B6" i="5"/>
  <c r="J88" i="6"/>
  <c r="K88" i="6" s="1"/>
  <c r="J40" i="5"/>
  <c r="K40" i="5" s="1"/>
  <c r="L40" i="5" s="1"/>
  <c r="M40" i="5" s="1"/>
  <c r="N40" i="5" s="1"/>
  <c r="O40" i="5" s="1"/>
  <c r="P40" i="5" s="1"/>
  <c r="Q40" i="5" s="1"/>
  <c r="R40" i="5" s="1"/>
  <c r="S40" i="5" s="1"/>
  <c r="H170" i="6"/>
  <c r="E165" i="6"/>
  <c r="G161" i="6"/>
  <c r="H146" i="6"/>
  <c r="E141" i="6"/>
  <c r="G137" i="6"/>
  <c r="H122" i="6"/>
  <c r="E117" i="6"/>
  <c r="H99" i="6"/>
  <c r="E94" i="6"/>
  <c r="O2" i="6"/>
  <c r="C133" i="6" s="1"/>
  <c r="B134" i="6" s="1"/>
  <c r="P2" i="6"/>
  <c r="J2" i="6"/>
  <c r="B40" i="6" s="1"/>
  <c r="C33" i="5"/>
  <c r="C25" i="5"/>
  <c r="B26" i="5"/>
  <c r="D11" i="5"/>
  <c r="B11" i="5"/>
  <c r="C6" i="5"/>
  <c r="D38" i="5"/>
  <c r="J175" i="6"/>
  <c r="F29" i="5"/>
  <c r="E11" i="5"/>
  <c r="M3" i="5"/>
  <c r="D6" i="5"/>
  <c r="B7" i="5"/>
  <c r="G38" i="5"/>
  <c r="D72" i="6"/>
  <c r="H38" i="5"/>
  <c r="F11" i="5"/>
  <c r="E33" i="5"/>
  <c r="G40" i="10" l="1"/>
  <c r="D40" i="10"/>
  <c r="C40" i="10"/>
  <c r="E40" i="10"/>
  <c r="F40" i="10"/>
  <c r="D45" i="10"/>
  <c r="C45" i="10"/>
  <c r="E45" i="10"/>
  <c r="E35" i="10"/>
  <c r="F45" i="10"/>
  <c r="F35" i="10"/>
  <c r="C35" i="10"/>
  <c r="G45" i="10"/>
  <c r="G35" i="10"/>
  <c r="D35" i="10"/>
  <c r="C13" i="10"/>
  <c r="D14" i="10" s="1"/>
  <c r="M45" i="1" s="1"/>
  <c r="C165" i="6"/>
  <c r="D122" i="6"/>
  <c r="C90" i="6"/>
  <c r="B36" i="6"/>
  <c r="C137" i="6"/>
  <c r="D146" i="6"/>
  <c r="D170" i="6"/>
  <c r="C113" i="6"/>
  <c r="D99" i="6"/>
  <c r="C161" i="6"/>
  <c r="C63" i="6"/>
  <c r="C24" i="10"/>
  <c r="K25" i="5"/>
  <c r="K36" i="5" s="1"/>
  <c r="L23" i="5"/>
  <c r="E61" i="5"/>
  <c r="F56" i="5"/>
  <c r="F84" i="5"/>
  <c r="E29" i="5"/>
  <c r="F38" i="5" s="1"/>
  <c r="L84" i="6"/>
  <c r="K86" i="6"/>
  <c r="J54" i="5"/>
  <c r="J68" i="5"/>
  <c r="J82" i="5"/>
  <c r="J96" i="5"/>
  <c r="J127" i="6"/>
  <c r="J151" i="6"/>
  <c r="J83" i="6"/>
  <c r="J104" i="6" s="1"/>
  <c r="M10" i="8"/>
  <c r="L38" i="8"/>
  <c r="K16" i="8"/>
  <c r="K17" i="8"/>
  <c r="K24" i="8"/>
  <c r="J24" i="8"/>
  <c r="J16" i="8"/>
  <c r="C157" i="6"/>
  <c r="B158" i="6" s="1"/>
  <c r="C59" i="6"/>
  <c r="B60" i="6" s="1"/>
  <c r="C86" i="6"/>
  <c r="B87" i="6" s="1"/>
  <c r="B19" i="8"/>
  <c r="J19" i="8"/>
  <c r="D6" i="8"/>
  <c r="M6" i="8"/>
  <c r="F137" i="6"/>
  <c r="F25" i="6"/>
  <c r="E25" i="6"/>
  <c r="F30" i="6"/>
  <c r="E24" i="6"/>
  <c r="C67" i="6"/>
  <c r="D30" i="6"/>
  <c r="C40" i="6"/>
  <c r="B41" i="6" s="1"/>
  <c r="C117" i="6"/>
  <c r="G72" i="6"/>
  <c r="G122" i="6"/>
  <c r="G170" i="6"/>
  <c r="C36" i="6"/>
  <c r="I50" i="6"/>
  <c r="C141" i="6"/>
  <c r="C109" i="6"/>
  <c r="B110" i="6" s="1"/>
  <c r="C94" i="6"/>
  <c r="E30" i="6"/>
  <c r="F90" i="6"/>
  <c r="L24" i="1"/>
  <c r="E99" i="6"/>
  <c r="D67" i="6"/>
  <c r="E72" i="6"/>
  <c r="K32" i="8"/>
  <c r="D29" i="5"/>
  <c r="L2" i="6"/>
  <c r="J25" i="6" s="1"/>
  <c r="B21" i="5"/>
  <c r="B38" i="5"/>
  <c r="B29" i="5"/>
  <c r="B47" i="5"/>
  <c r="C11" i="5"/>
  <c r="B12" i="5" s="1"/>
  <c r="C30" i="10"/>
  <c r="M18" i="1"/>
  <c r="C30" i="1" s="1"/>
  <c r="N9" i="1"/>
  <c r="P9" i="1" s="1"/>
  <c r="N12" i="1"/>
  <c r="P12" i="1" s="1"/>
  <c r="N10" i="1"/>
  <c r="P10" i="1" s="1"/>
  <c r="N11" i="1"/>
  <c r="P11" i="1" s="1"/>
  <c r="E5" i="8"/>
  <c r="M3" i="8"/>
  <c r="J8" i="8" s="1"/>
  <c r="M25" i="6"/>
  <c r="D161" i="6"/>
  <c r="E170" i="6"/>
  <c r="D165" i="6"/>
  <c r="D63" i="6"/>
  <c r="D25" i="6"/>
  <c r="K50" i="6"/>
  <c r="E122" i="6"/>
  <c r="D137" i="6"/>
  <c r="D90" i="6"/>
  <c r="D113" i="6"/>
  <c r="D94" i="6"/>
  <c r="D141" i="6"/>
  <c r="D117" i="6"/>
  <c r="D47" i="5"/>
  <c r="E21" i="5"/>
  <c r="E38" i="5"/>
  <c r="E84" i="5"/>
  <c r="J6" i="8"/>
  <c r="B6" i="8"/>
  <c r="C12" i="8"/>
  <c r="H32" i="8"/>
  <c r="E50" i="10" l="1"/>
  <c r="F50" i="10"/>
  <c r="D50" i="10"/>
  <c r="C50" i="10"/>
  <c r="G50" i="10"/>
  <c r="C35" i="1"/>
  <c r="L30" i="1"/>
  <c r="N52" i="1"/>
  <c r="N51" i="1"/>
  <c r="N53" i="1" s="1"/>
  <c r="C26" i="1" s="1"/>
  <c r="C29" i="1" s="1"/>
  <c r="D105" i="5"/>
  <c r="D106" i="5" s="1"/>
  <c r="D25" i="1"/>
  <c r="L25" i="1" s="1"/>
  <c r="B37" i="6"/>
  <c r="E161" i="6" s="1"/>
  <c r="B22" i="5"/>
  <c r="J46" i="5" s="1"/>
  <c r="O43" i="5" s="1"/>
  <c r="K47" i="10" s="1"/>
  <c r="L47" i="10" s="1"/>
  <c r="J7" i="8"/>
  <c r="C6" i="8" s="1"/>
  <c r="K104" i="6"/>
  <c r="K83" i="6"/>
  <c r="K175" i="6"/>
  <c r="K151" i="6"/>
  <c r="K127" i="6"/>
  <c r="M84" i="6"/>
  <c r="L86" i="6"/>
  <c r="E75" i="5"/>
  <c r="E89" i="5" s="1"/>
  <c r="F98" i="5" s="1"/>
  <c r="F70" i="5"/>
  <c r="J35" i="8"/>
  <c r="J26" i="8"/>
  <c r="J27" i="8"/>
  <c r="J25" i="8"/>
  <c r="J28" i="8"/>
  <c r="J29" i="8"/>
  <c r="L24" i="8"/>
  <c r="L18" i="8"/>
  <c r="L16" i="8"/>
  <c r="L17" i="8"/>
  <c r="L20" i="8"/>
  <c r="L19" i="8"/>
  <c r="M23" i="5"/>
  <c r="L25" i="5"/>
  <c r="L36" i="5" s="1"/>
  <c r="L50" i="5" s="1"/>
  <c r="K28" i="8"/>
  <c r="K26" i="8"/>
  <c r="K29" i="8"/>
  <c r="K25" i="8"/>
  <c r="K27" i="8"/>
  <c r="K35" i="8"/>
  <c r="N10" i="8"/>
  <c r="M38" i="8"/>
  <c r="K82" i="5"/>
  <c r="K54" i="5"/>
  <c r="K68" i="5"/>
  <c r="K96" i="5"/>
  <c r="B72" i="6"/>
  <c r="J73" i="6" s="1"/>
  <c r="E137" i="6"/>
  <c r="F99" i="6"/>
  <c r="F170" i="6"/>
  <c r="F122" i="6"/>
  <c r="F146" i="6"/>
  <c r="B122" i="6"/>
  <c r="B137" i="6"/>
  <c r="J145" i="6" s="1"/>
  <c r="C30" i="6"/>
  <c r="B31" i="6" s="1"/>
  <c r="B90" i="6"/>
  <c r="B94" i="6"/>
  <c r="B161" i="6"/>
  <c r="B67" i="6"/>
  <c r="B68" i="6" s="1"/>
  <c r="H50" i="6"/>
  <c r="H51" i="6" s="1"/>
  <c r="B165" i="6"/>
  <c r="B166" i="6" s="1"/>
  <c r="J27" i="6"/>
  <c r="B63" i="6"/>
  <c r="B141" i="6"/>
  <c r="B142" i="6" s="1"/>
  <c r="B170" i="6"/>
  <c r="B25" i="6"/>
  <c r="B99" i="6"/>
  <c r="B113" i="6"/>
  <c r="B117" i="6"/>
  <c r="B118" i="6" s="1"/>
  <c r="B146" i="6"/>
  <c r="J147" i="6" s="1"/>
  <c r="H33" i="8"/>
  <c r="C16" i="1"/>
  <c r="K50" i="5"/>
  <c r="B33" i="5"/>
  <c r="B30" i="5"/>
  <c r="J50" i="5"/>
  <c r="J32" i="5"/>
  <c r="K32" i="5"/>
  <c r="B51" i="5"/>
  <c r="B56" i="5" s="1"/>
  <c r="B65" i="5" s="1"/>
  <c r="B61" i="5"/>
  <c r="B70" i="5" s="1"/>
  <c r="B75" i="5" s="1"/>
  <c r="B79" i="5" s="1"/>
  <c r="T36" i="1"/>
  <c r="F12" i="8"/>
  <c r="B13" i="8" s="1"/>
  <c r="E6" i="8"/>
  <c r="D33" i="5"/>
  <c r="D61" i="5"/>
  <c r="B48" i="5"/>
  <c r="D51" i="5"/>
  <c r="J26" i="6"/>
  <c r="C25" i="6" s="1"/>
  <c r="J34" i="5"/>
  <c r="L34" i="5"/>
  <c r="B39" i="5"/>
  <c r="K34" i="5"/>
  <c r="G10" i="8"/>
  <c r="FW146" i="6" l="1"/>
  <c r="GB146" i="6"/>
  <c r="GF146" i="6"/>
  <c r="GJ146" i="6"/>
  <c r="GN146" i="6"/>
  <c r="GC146" i="6"/>
  <c r="GG146" i="6"/>
  <c r="GK146" i="6"/>
  <c r="GO146" i="6"/>
  <c r="GD146" i="6"/>
  <c r="GH146" i="6"/>
  <c r="GL146" i="6"/>
  <c r="GE146" i="6"/>
  <c r="GI146" i="6"/>
  <c r="GM146" i="6"/>
  <c r="GD122" i="6"/>
  <c r="GH122" i="6"/>
  <c r="GL122" i="6"/>
  <c r="GE122" i="6"/>
  <c r="GI122" i="6"/>
  <c r="GM122" i="6"/>
  <c r="GB122" i="6"/>
  <c r="GF122" i="6"/>
  <c r="GJ122" i="6"/>
  <c r="GN122" i="6"/>
  <c r="GC122" i="6"/>
  <c r="GG122" i="6"/>
  <c r="GK122" i="6"/>
  <c r="GO122" i="6"/>
  <c r="BM99" i="6"/>
  <c r="GB99" i="6"/>
  <c r="GF99" i="6"/>
  <c r="GJ99" i="6"/>
  <c r="GN99" i="6"/>
  <c r="GC99" i="6"/>
  <c r="GG99" i="6"/>
  <c r="GK99" i="6"/>
  <c r="GO99" i="6"/>
  <c r="GD99" i="6"/>
  <c r="GH99" i="6"/>
  <c r="GL99" i="6"/>
  <c r="GE99" i="6"/>
  <c r="GI99" i="6"/>
  <c r="GM99" i="6"/>
  <c r="J45" i="5"/>
  <c r="C36" i="1" s="1"/>
  <c r="K46" i="5"/>
  <c r="E113" i="6"/>
  <c r="E90" i="6"/>
  <c r="E63" i="6"/>
  <c r="F72" i="6" s="1"/>
  <c r="B73" i="6" s="1"/>
  <c r="B26" i="6"/>
  <c r="J47" i="5"/>
  <c r="M46" i="5" s="1"/>
  <c r="K48" i="10" s="1"/>
  <c r="L48" i="10" s="1"/>
  <c r="J48" i="5"/>
  <c r="K48" i="5" s="1"/>
  <c r="J96" i="6"/>
  <c r="K96" i="6" s="1"/>
  <c r="J94" i="6"/>
  <c r="K94" i="6" s="1"/>
  <c r="J93" i="6"/>
  <c r="K93" i="6" s="1"/>
  <c r="J95" i="6"/>
  <c r="K95" i="6" s="1"/>
  <c r="J97" i="6"/>
  <c r="K97" i="6" s="1"/>
  <c r="EI99" i="6"/>
  <c r="K73" i="6"/>
  <c r="B7" i="8"/>
  <c r="L169" i="6"/>
  <c r="M16" i="8"/>
  <c r="M18" i="8"/>
  <c r="M19" i="8"/>
  <c r="M24" i="8"/>
  <c r="M17" i="8"/>
  <c r="M20" i="8"/>
  <c r="L28" i="8"/>
  <c r="L25" i="8"/>
  <c r="L26" i="8"/>
  <c r="L35" i="8"/>
  <c r="L29" i="8"/>
  <c r="L27" i="8"/>
  <c r="J72" i="6"/>
  <c r="G76" i="6" s="1"/>
  <c r="N23" i="5"/>
  <c r="M25" i="5"/>
  <c r="N84" i="6"/>
  <c r="M86" i="6"/>
  <c r="M121" i="6" s="1"/>
  <c r="N38" i="8"/>
  <c r="O10" i="8"/>
  <c r="L82" i="5"/>
  <c r="L96" i="5"/>
  <c r="L68" i="5"/>
  <c r="L54" i="5"/>
  <c r="L104" i="6"/>
  <c r="L83" i="6"/>
  <c r="L73" i="6" s="1"/>
  <c r="L175" i="6"/>
  <c r="L151" i="6"/>
  <c r="L127" i="6"/>
  <c r="L32" i="5"/>
  <c r="B171" i="6"/>
  <c r="M99" i="6"/>
  <c r="FC99" i="6"/>
  <c r="FH99" i="6"/>
  <c r="CX99" i="6"/>
  <c r="CT99" i="6"/>
  <c r="N99" i="6"/>
  <c r="EU99" i="6"/>
  <c r="DZ99" i="6"/>
  <c r="FW99" i="6"/>
  <c r="DS99" i="6"/>
  <c r="BG99" i="6"/>
  <c r="FI99" i="6"/>
  <c r="CB99" i="6"/>
  <c r="FP99" i="6"/>
  <c r="CH99" i="6"/>
  <c r="FM99" i="6"/>
  <c r="FF99" i="6"/>
  <c r="FA99" i="6"/>
  <c r="BE99" i="6"/>
  <c r="GA99" i="6"/>
  <c r="DO99" i="6"/>
  <c r="BC99" i="6"/>
  <c r="FD99" i="6"/>
  <c r="BV99" i="6"/>
  <c r="FJ99" i="6"/>
  <c r="CC99" i="6"/>
  <c r="FB99" i="6"/>
  <c r="EV99" i="6"/>
  <c r="EF99" i="6"/>
  <c r="AJ99" i="6"/>
  <c r="J99" i="6"/>
  <c r="BK99" i="6"/>
  <c r="CG99" i="6"/>
  <c r="CN99" i="6"/>
  <c r="FQ99" i="6"/>
  <c r="BZ99" i="6"/>
  <c r="DK99" i="6"/>
  <c r="EX99" i="6"/>
  <c r="FE99" i="6"/>
  <c r="ER99" i="6"/>
  <c r="DJ99" i="6"/>
  <c r="EM99" i="6"/>
  <c r="U99" i="6"/>
  <c r="AS99" i="6"/>
  <c r="BO99" i="6"/>
  <c r="CS99" i="6"/>
  <c r="CV99" i="6"/>
  <c r="AU99" i="6"/>
  <c r="BR99" i="6"/>
  <c r="EW99" i="6"/>
  <c r="EJ99" i="6"/>
  <c r="AV99" i="6"/>
  <c r="DC99" i="6"/>
  <c r="AA99" i="6"/>
  <c r="CW99" i="6"/>
  <c r="ET99" i="6"/>
  <c r="AR99" i="6"/>
  <c r="AO99" i="6"/>
  <c r="BT99" i="6"/>
  <c r="CD99" i="6"/>
  <c r="EE99" i="6"/>
  <c r="AM99" i="6"/>
  <c r="DM99" i="6"/>
  <c r="B95" i="6"/>
  <c r="BH99" i="6"/>
  <c r="BU99" i="6"/>
  <c r="X99" i="6"/>
  <c r="BP99" i="6"/>
  <c r="DW99" i="6"/>
  <c r="DX99" i="6"/>
  <c r="AW99" i="6"/>
  <c r="FV99" i="6"/>
  <c r="EQ99" i="6"/>
  <c r="DH99" i="6"/>
  <c r="BX99" i="6"/>
  <c r="BD99" i="6"/>
  <c r="CA99" i="6"/>
  <c r="AB99" i="6"/>
  <c r="EA99" i="6"/>
  <c r="L99" i="6"/>
  <c r="FS99" i="6"/>
  <c r="EZ99" i="6"/>
  <c r="AI99" i="6"/>
  <c r="DA99" i="6"/>
  <c r="AC99" i="6"/>
  <c r="EY99" i="6"/>
  <c r="EN99" i="6"/>
  <c r="DD99" i="6"/>
  <c r="BY99" i="6"/>
  <c r="EL99" i="6"/>
  <c r="CI99" i="6"/>
  <c r="BA99" i="6"/>
  <c r="Q99" i="6"/>
  <c r="CK99" i="6"/>
  <c r="AE99" i="6"/>
  <c r="CP99" i="6"/>
  <c r="FL99" i="6"/>
  <c r="Z99" i="6"/>
  <c r="FO99" i="6"/>
  <c r="CM99" i="6"/>
  <c r="K99" i="6"/>
  <c r="BF99" i="6"/>
  <c r="DY99" i="6"/>
  <c r="V99" i="6"/>
  <c r="DP99" i="6"/>
  <c r="EB99" i="6"/>
  <c r="R99" i="6"/>
  <c r="CY99" i="6"/>
  <c r="W99" i="6"/>
  <c r="CR99" i="6"/>
  <c r="EO99" i="6"/>
  <c r="AL99" i="6"/>
  <c r="AD99" i="6"/>
  <c r="AX99" i="6"/>
  <c r="EP99" i="6"/>
  <c r="CQ99" i="6"/>
  <c r="AP99" i="6"/>
  <c r="FX99" i="6"/>
  <c r="FR99" i="6"/>
  <c r="CE99" i="6"/>
  <c r="BQ99" i="6"/>
  <c r="AG99" i="6"/>
  <c r="AT99" i="6"/>
  <c r="O99" i="6"/>
  <c r="AZ99" i="6"/>
  <c r="FT99" i="6"/>
  <c r="T99" i="6"/>
  <c r="DG99" i="6"/>
  <c r="EG99" i="6"/>
  <c r="BB99" i="6"/>
  <c r="FG99" i="6"/>
  <c r="BW99" i="6"/>
  <c r="AK99" i="6"/>
  <c r="DV99" i="6"/>
  <c r="FK99" i="6"/>
  <c r="FY99" i="6"/>
  <c r="DT99" i="6"/>
  <c r="DE99" i="6"/>
  <c r="DU99" i="6"/>
  <c r="FU99" i="6"/>
  <c r="AY99" i="6"/>
  <c r="BJ99" i="6"/>
  <c r="L123" i="6"/>
  <c r="K123" i="6"/>
  <c r="B123" i="6"/>
  <c r="J123" i="6"/>
  <c r="EC99" i="6"/>
  <c r="BL99" i="6"/>
  <c r="FZ99" i="6"/>
  <c r="DI99" i="6"/>
  <c r="EK99" i="6"/>
  <c r="CJ99" i="6"/>
  <c r="DQ99" i="6"/>
  <c r="AF99" i="6"/>
  <c r="DF99" i="6"/>
  <c r="P99" i="6"/>
  <c r="Y99" i="6"/>
  <c r="ES99" i="6"/>
  <c r="CL99" i="6"/>
  <c r="DB99" i="6"/>
  <c r="DN99" i="6"/>
  <c r="ED99" i="6"/>
  <c r="BN99" i="6"/>
  <c r="EH99" i="6"/>
  <c r="AH99" i="6"/>
  <c r="DR99" i="6"/>
  <c r="CU99" i="6"/>
  <c r="CO99" i="6"/>
  <c r="CZ99" i="6"/>
  <c r="AN99" i="6"/>
  <c r="BI99" i="6"/>
  <c r="S99" i="6"/>
  <c r="FN99" i="6"/>
  <c r="DL99" i="6"/>
  <c r="BS99" i="6"/>
  <c r="CF99" i="6"/>
  <c r="AQ99" i="6"/>
  <c r="K98" i="6"/>
  <c r="L98" i="6"/>
  <c r="K121" i="6"/>
  <c r="B91" i="6"/>
  <c r="L145" i="6"/>
  <c r="K145" i="6"/>
  <c r="B138" i="6"/>
  <c r="J98" i="6"/>
  <c r="L147" i="6"/>
  <c r="B147" i="6"/>
  <c r="B162" i="6"/>
  <c r="J170" i="6" s="1"/>
  <c r="K170" i="6" s="1"/>
  <c r="K169" i="6"/>
  <c r="J169" i="6"/>
  <c r="B100" i="6"/>
  <c r="J100" i="6"/>
  <c r="B64" i="6"/>
  <c r="K71" i="6"/>
  <c r="L71" i="6"/>
  <c r="K147" i="6"/>
  <c r="L100" i="6"/>
  <c r="K100" i="6"/>
  <c r="J71" i="6"/>
  <c r="J76" i="6" s="1"/>
  <c r="J78" i="6" s="1"/>
  <c r="J121" i="6"/>
  <c r="L121" i="6"/>
  <c r="B114" i="6"/>
  <c r="DC146" i="6"/>
  <c r="K171" i="6"/>
  <c r="L171" i="6"/>
  <c r="J171" i="6"/>
  <c r="EV146" i="6"/>
  <c r="CX146" i="6"/>
  <c r="M146" i="6"/>
  <c r="CC146" i="6"/>
  <c r="EJ146" i="6"/>
  <c r="FA146" i="6"/>
  <c r="DE146" i="6"/>
  <c r="DY146" i="6"/>
  <c r="J146" i="6"/>
  <c r="G150" i="6" s="1"/>
  <c r="T146" i="6"/>
  <c r="FN146" i="6"/>
  <c r="BW146" i="6"/>
  <c r="FV146" i="6"/>
  <c r="DV146" i="6"/>
  <c r="DF146" i="6"/>
  <c r="AH146" i="6"/>
  <c r="AK146" i="6"/>
  <c r="DQ146" i="6"/>
  <c r="CP146" i="6"/>
  <c r="AX146" i="6"/>
  <c r="BK146" i="6"/>
  <c r="AC146" i="6"/>
  <c r="AI146" i="6"/>
  <c r="DO146" i="6"/>
  <c r="CI146" i="6"/>
  <c r="DS146" i="6"/>
  <c r="CY146" i="6"/>
  <c r="AW146" i="6"/>
  <c r="EM146" i="6"/>
  <c r="FP146" i="6"/>
  <c r="EA146" i="6"/>
  <c r="BX146" i="6"/>
  <c r="ES146" i="6"/>
  <c r="BR146" i="6"/>
  <c r="CN146" i="6"/>
  <c r="R146" i="6"/>
  <c r="FH146" i="6"/>
  <c r="BI146" i="6"/>
  <c r="EG146" i="6"/>
  <c r="AN146" i="6"/>
  <c r="DD146" i="6"/>
  <c r="AO146" i="6"/>
  <c r="CA146" i="6"/>
  <c r="DZ146" i="6"/>
  <c r="BF146" i="6"/>
  <c r="Y146" i="6"/>
  <c r="EQ146" i="6"/>
  <c r="EL146" i="6"/>
  <c r="FO146" i="6"/>
  <c r="BN146" i="6"/>
  <c r="FB146" i="6"/>
  <c r="L146" i="6"/>
  <c r="N146" i="6"/>
  <c r="CS146" i="6"/>
  <c r="AD146" i="6"/>
  <c r="Z146" i="6"/>
  <c r="AR146" i="6"/>
  <c r="EZ146" i="6"/>
  <c r="AA146" i="6"/>
  <c r="BH146" i="6"/>
  <c r="FT146" i="6"/>
  <c r="DP146" i="6"/>
  <c r="AM146" i="6"/>
  <c r="DH146" i="6"/>
  <c r="EX146" i="6"/>
  <c r="EP146" i="6"/>
  <c r="EF146" i="6"/>
  <c r="DB146" i="6"/>
  <c r="CF146" i="6"/>
  <c r="O146" i="6"/>
  <c r="CQ146" i="6"/>
  <c r="CJ146" i="6"/>
  <c r="BQ146" i="6"/>
  <c r="AV146" i="6"/>
  <c r="DJ146" i="6"/>
  <c r="CG146" i="6"/>
  <c r="AT146" i="6"/>
  <c r="FR146" i="6"/>
  <c r="CE146" i="6"/>
  <c r="FG146" i="6"/>
  <c r="BE146" i="6"/>
  <c r="AS146" i="6"/>
  <c r="FL146" i="6"/>
  <c r="EI146" i="6"/>
  <c r="EU146" i="6"/>
  <c r="CT146" i="6"/>
  <c r="EY146" i="6"/>
  <c r="BL146" i="6"/>
  <c r="FK146" i="6"/>
  <c r="AG146" i="6"/>
  <c r="BY146" i="6"/>
  <c r="FM146" i="6"/>
  <c r="FC146" i="6"/>
  <c r="FJ146" i="6"/>
  <c r="BD146" i="6"/>
  <c r="EB146" i="6"/>
  <c r="BO146" i="6"/>
  <c r="DM146" i="6"/>
  <c r="X146" i="6"/>
  <c r="CO146" i="6"/>
  <c r="BC146" i="6"/>
  <c r="EH146" i="6"/>
  <c r="K146" i="6"/>
  <c r="FY146" i="6"/>
  <c r="DL146" i="6"/>
  <c r="DU146" i="6"/>
  <c r="CW146" i="6"/>
  <c r="AJ146" i="6"/>
  <c r="CM146" i="6"/>
  <c r="FD146" i="6"/>
  <c r="BM146" i="6"/>
  <c r="AZ146" i="6"/>
  <c r="BS146" i="6"/>
  <c r="CD146" i="6"/>
  <c r="CR146" i="6"/>
  <c r="V146" i="6"/>
  <c r="FI146" i="6"/>
  <c r="FF146" i="6"/>
  <c r="DA146" i="6"/>
  <c r="AE146" i="6"/>
  <c r="DW146" i="6"/>
  <c r="AF146" i="6"/>
  <c r="FZ146" i="6"/>
  <c r="FE146" i="6"/>
  <c r="EN146" i="6"/>
  <c r="DI146" i="6"/>
  <c r="CK146" i="6"/>
  <c r="S146" i="6"/>
  <c r="CU146" i="6"/>
  <c r="BT146" i="6"/>
  <c r="AQ146" i="6"/>
  <c r="DX146" i="6"/>
  <c r="DN146" i="6"/>
  <c r="BU146" i="6"/>
  <c r="GA146" i="6"/>
  <c r="P146" i="6"/>
  <c r="CV146" i="6"/>
  <c r="EO146" i="6"/>
  <c r="ET146" i="6"/>
  <c r="W146" i="6"/>
  <c r="BV146" i="6"/>
  <c r="EC146" i="6"/>
  <c r="AP146" i="6"/>
  <c r="BZ146" i="6"/>
  <c r="BG146" i="6"/>
  <c r="BB146" i="6"/>
  <c r="DT146" i="6"/>
  <c r="DR146" i="6"/>
  <c r="FU146" i="6"/>
  <c r="FX146" i="6"/>
  <c r="EE146" i="6"/>
  <c r="FQ146" i="6"/>
  <c r="AL146" i="6"/>
  <c r="CL146" i="6"/>
  <c r="CB146" i="6"/>
  <c r="U146" i="6"/>
  <c r="ED146" i="6"/>
  <c r="BJ146" i="6"/>
  <c r="ER146" i="6"/>
  <c r="AU146" i="6"/>
  <c r="DG146" i="6"/>
  <c r="FS146" i="6"/>
  <c r="Q146" i="6"/>
  <c r="BA146" i="6"/>
  <c r="CZ146" i="6"/>
  <c r="CH146" i="6"/>
  <c r="AB146" i="6"/>
  <c r="EK146" i="6"/>
  <c r="BP146" i="6"/>
  <c r="EW146" i="6"/>
  <c r="AY146" i="6"/>
  <c r="DK146" i="6"/>
  <c r="D65" i="5"/>
  <c r="E70" i="5" s="1"/>
  <c r="D75" i="5"/>
  <c r="K64" i="5"/>
  <c r="B62" i="5"/>
  <c r="J64" i="5"/>
  <c r="L64" i="5"/>
  <c r="J51" i="5"/>
  <c r="M51" i="5"/>
  <c r="E56" i="5"/>
  <c r="S51" i="5"/>
  <c r="AI51" i="5"/>
  <c r="AY51" i="5"/>
  <c r="BO51" i="5"/>
  <c r="CE51" i="5"/>
  <c r="CU51" i="5"/>
  <c r="DK51" i="5"/>
  <c r="EA51" i="5"/>
  <c r="EQ51" i="5"/>
  <c r="FG51" i="5"/>
  <c r="FW51" i="5"/>
  <c r="T51" i="5"/>
  <c r="AJ51" i="5"/>
  <c r="AZ51" i="5"/>
  <c r="BP51" i="5"/>
  <c r="AD51" i="5"/>
  <c r="BJ51" i="5"/>
  <c r="CJ51" i="5"/>
  <c r="DE51" i="5"/>
  <c r="DZ51" i="5"/>
  <c r="EV51" i="5"/>
  <c r="FQ51" i="5"/>
  <c r="Y51" i="5"/>
  <c r="BE51" i="5"/>
  <c r="CF51" i="5"/>
  <c r="DA51" i="5"/>
  <c r="DV51" i="5"/>
  <c r="ER51" i="5"/>
  <c r="FM51" i="5"/>
  <c r="R51" i="5"/>
  <c r="CB51" i="5"/>
  <c r="DR51" i="5"/>
  <c r="FI51" i="5"/>
  <c r="BA51" i="5"/>
  <c r="CX51" i="5"/>
  <c r="EO51" i="5"/>
  <c r="Z51" i="5"/>
  <c r="DX51" i="5"/>
  <c r="BI51" i="5"/>
  <c r="ET51" i="5"/>
  <c r="EH51" i="5"/>
  <c r="EJ51" i="5"/>
  <c r="BX51" i="5"/>
  <c r="W51" i="5"/>
  <c r="AM51" i="5"/>
  <c r="BC51" i="5"/>
  <c r="BS51" i="5"/>
  <c r="CI51" i="5"/>
  <c r="CY51" i="5"/>
  <c r="DO51" i="5"/>
  <c r="EE51" i="5"/>
  <c r="EU51" i="5"/>
  <c r="FK51" i="5"/>
  <c r="GA51" i="5"/>
  <c r="X51" i="5"/>
  <c r="AN51" i="5"/>
  <c r="BD51" i="5"/>
  <c r="BT51" i="5"/>
  <c r="AL51" i="5"/>
  <c r="BR51" i="5"/>
  <c r="CO51" i="5"/>
  <c r="DJ51" i="5"/>
  <c r="EF51" i="5"/>
  <c r="FA51" i="5"/>
  <c r="FV51" i="5"/>
  <c r="AG51" i="5"/>
  <c r="BM51" i="5"/>
  <c r="CK51" i="5"/>
  <c r="DF51" i="5"/>
  <c r="EB51" i="5"/>
  <c r="EW51" i="5"/>
  <c r="FR51" i="5"/>
  <c r="AH51" i="5"/>
  <c r="CL51" i="5"/>
  <c r="EC51" i="5"/>
  <c r="FT51" i="5"/>
  <c r="BQ51" i="5"/>
  <c r="DI51" i="5"/>
  <c r="EZ51" i="5"/>
  <c r="BF51" i="5"/>
  <c r="ES51" i="5"/>
  <c r="CH51" i="5"/>
  <c r="FP51" i="5"/>
  <c r="FY51" i="5"/>
  <c r="FZ51" i="5"/>
  <c r="FE51" i="5"/>
  <c r="K51" i="5"/>
  <c r="AA51" i="5"/>
  <c r="AQ51" i="5"/>
  <c r="BG51" i="5"/>
  <c r="BK51" i="5"/>
  <c r="CQ51" i="5"/>
  <c r="DW51" i="5"/>
  <c r="FC51" i="5"/>
  <c r="P51" i="5"/>
  <c r="AV51" i="5"/>
  <c r="V51" i="5"/>
  <c r="CD51" i="5"/>
  <c r="DU51" i="5"/>
  <c r="FL51" i="5"/>
  <c r="AW51" i="5"/>
  <c r="CV51" i="5"/>
  <c r="EL51" i="5"/>
  <c r="DH51" i="5"/>
  <c r="AK51" i="5"/>
  <c r="ED51" i="5"/>
  <c r="DB51" i="5"/>
  <c r="DY51" i="5"/>
  <c r="CS51" i="5"/>
  <c r="DN51" i="5"/>
  <c r="CM51" i="5"/>
  <c r="EY51" i="5"/>
  <c r="AR51" i="5"/>
  <c r="BY51" i="5"/>
  <c r="FF51" i="5"/>
  <c r="EG51" i="5"/>
  <c r="CW51" i="5"/>
  <c r="CG51" i="5"/>
  <c r="AS51" i="5"/>
  <c r="O51" i="5"/>
  <c r="BW51" i="5"/>
  <c r="DC51" i="5"/>
  <c r="EI51" i="5"/>
  <c r="FO51" i="5"/>
  <c r="AB51" i="5"/>
  <c r="BH51" i="5"/>
  <c r="AT51" i="5"/>
  <c r="CT51" i="5"/>
  <c r="EK51" i="5"/>
  <c r="B52" i="5"/>
  <c r="BU51" i="5"/>
  <c r="DL51" i="5"/>
  <c r="FB51" i="5"/>
  <c r="AX51" i="5"/>
  <c r="EN51" i="5"/>
  <c r="CC51" i="5"/>
  <c r="FJ51" i="5"/>
  <c r="FN51" i="5"/>
  <c r="AP51" i="5"/>
  <c r="BV51" i="5"/>
  <c r="AE51" i="5"/>
  <c r="CA51" i="5"/>
  <c r="DG51" i="5"/>
  <c r="EM51" i="5"/>
  <c r="FS51" i="5"/>
  <c r="AF51" i="5"/>
  <c r="BL51" i="5"/>
  <c r="BB51" i="5"/>
  <c r="CZ51" i="5"/>
  <c r="EP51" i="5"/>
  <c r="Q51" i="5"/>
  <c r="BZ51" i="5"/>
  <c r="DQ51" i="5"/>
  <c r="FH51" i="5"/>
  <c r="BN51" i="5"/>
  <c r="EX51" i="5"/>
  <c r="CN51" i="5"/>
  <c r="FU51" i="5"/>
  <c r="AC51" i="5"/>
  <c r="CR51" i="5"/>
  <c r="FD51" i="5"/>
  <c r="AU51" i="5"/>
  <c r="DS51" i="5"/>
  <c r="L51" i="5"/>
  <c r="N51" i="5"/>
  <c r="DP51" i="5"/>
  <c r="AO51" i="5"/>
  <c r="CP51" i="5"/>
  <c r="FX51" i="5"/>
  <c r="U51" i="5"/>
  <c r="DT51" i="5"/>
  <c r="DD51" i="5"/>
  <c r="DM51" i="5"/>
  <c r="B34" i="5"/>
  <c r="J33" i="5"/>
  <c r="B84" i="5"/>
  <c r="J11" i="8"/>
  <c r="K11" i="8"/>
  <c r="J13" i="8"/>
  <c r="J14" i="8"/>
  <c r="L11" i="8"/>
  <c r="L14" i="8"/>
  <c r="M14" i="8"/>
  <c r="M12" i="8"/>
  <c r="N15" i="8"/>
  <c r="N11" i="8"/>
  <c r="O14" i="8"/>
  <c r="L12" i="8"/>
  <c r="K14" i="8"/>
  <c r="K13" i="8"/>
  <c r="L15" i="8"/>
  <c r="M13" i="8"/>
  <c r="N14" i="8"/>
  <c r="O15" i="8"/>
  <c r="O11" i="8"/>
  <c r="K12" i="8"/>
  <c r="M15" i="8"/>
  <c r="N13" i="8"/>
  <c r="O12" i="8"/>
  <c r="K15" i="8"/>
  <c r="J12" i="8"/>
  <c r="M11" i="8"/>
  <c r="J15" i="8"/>
  <c r="L13" i="8"/>
  <c r="N12" i="8"/>
  <c r="O13" i="8"/>
  <c r="GA122" i="6"/>
  <c r="FK122" i="6"/>
  <c r="EU122" i="6"/>
  <c r="EE122" i="6"/>
  <c r="DO122" i="6"/>
  <c r="CY122" i="6"/>
  <c r="CI122" i="6"/>
  <c r="BS122" i="6"/>
  <c r="BC122" i="6"/>
  <c r="AM122" i="6"/>
  <c r="W122" i="6"/>
  <c r="FY122" i="6"/>
  <c r="FD122" i="6"/>
  <c r="EH122" i="6"/>
  <c r="DM122" i="6"/>
  <c r="CR122" i="6"/>
  <c r="BV122" i="6"/>
  <c r="BA122" i="6"/>
  <c r="AF122" i="6"/>
  <c r="J122" i="6"/>
  <c r="FZ122" i="6"/>
  <c r="FE122" i="6"/>
  <c r="EJ122" i="6"/>
  <c r="DN122" i="6"/>
  <c r="CS122" i="6"/>
  <c r="BX122" i="6"/>
  <c r="BB122" i="6"/>
  <c r="AG122" i="6"/>
  <c r="L122" i="6"/>
  <c r="EK122" i="6"/>
  <c r="CT122" i="6"/>
  <c r="BD122" i="6"/>
  <c r="M122" i="6"/>
  <c r="EL122" i="6"/>
  <c r="CV122" i="6"/>
  <c r="BE122" i="6"/>
  <c r="N122" i="6"/>
  <c r="DJ122" i="6"/>
  <c r="AC122" i="6"/>
  <c r="DL122" i="6"/>
  <c r="AD122" i="6"/>
  <c r="T122" i="6"/>
  <c r="R122" i="6"/>
  <c r="AN122" i="6"/>
  <c r="CF122" i="6"/>
  <c r="FW122" i="6"/>
  <c r="FG122" i="6"/>
  <c r="EQ122" i="6"/>
  <c r="EA122" i="6"/>
  <c r="DK122" i="6"/>
  <c r="CU122" i="6"/>
  <c r="CE122" i="6"/>
  <c r="BO122" i="6"/>
  <c r="AY122" i="6"/>
  <c r="AI122" i="6"/>
  <c r="S122" i="6"/>
  <c r="FT122" i="6"/>
  <c r="EX122" i="6"/>
  <c r="EC122" i="6"/>
  <c r="DH122" i="6"/>
  <c r="CL122" i="6"/>
  <c r="BQ122" i="6"/>
  <c r="AV122" i="6"/>
  <c r="Z122" i="6"/>
  <c r="FU122" i="6"/>
  <c r="EZ122" i="6"/>
  <c r="ED122" i="6"/>
  <c r="DI122" i="6"/>
  <c r="CN122" i="6"/>
  <c r="BR122" i="6"/>
  <c r="AW122" i="6"/>
  <c r="AB122" i="6"/>
  <c r="FQ122" i="6"/>
  <c r="DZ122" i="6"/>
  <c r="CJ122" i="6"/>
  <c r="AS122" i="6"/>
  <c r="FR122" i="6"/>
  <c r="EB122" i="6"/>
  <c r="CK122" i="6"/>
  <c r="AT122" i="6"/>
  <c r="FV122" i="6"/>
  <c r="CO122" i="6"/>
  <c r="FX122" i="6"/>
  <c r="CP122" i="6"/>
  <c r="ER122" i="6"/>
  <c r="EP122" i="6"/>
  <c r="FL122" i="6"/>
  <c r="AO122" i="6"/>
  <c r="EY122" i="6"/>
  <c r="DS122" i="6"/>
  <c r="CM122" i="6"/>
  <c r="BG122" i="6"/>
  <c r="AA122" i="6"/>
  <c r="FI122" i="6"/>
  <c r="DR122" i="6"/>
  <c r="CB122" i="6"/>
  <c r="AK122" i="6"/>
  <c r="EO122" i="6"/>
  <c r="CX122" i="6"/>
  <c r="BH122" i="6"/>
  <c r="Q122" i="6"/>
  <c r="DE122" i="6"/>
  <c r="X122" i="6"/>
  <c r="DF122" i="6"/>
  <c r="Y122" i="6"/>
  <c r="AX122" i="6"/>
  <c r="AZ122" i="6"/>
  <c r="BI122" i="6"/>
  <c r="DV122" i="6"/>
  <c r="FS122" i="6"/>
  <c r="EM122" i="6"/>
  <c r="DG122" i="6"/>
  <c r="CA122" i="6"/>
  <c r="AU122" i="6"/>
  <c r="O122" i="6"/>
  <c r="ES122" i="6"/>
  <c r="DB122" i="6"/>
  <c r="BL122" i="6"/>
  <c r="U122" i="6"/>
  <c r="FP122" i="6"/>
  <c r="DY122" i="6"/>
  <c r="CH122" i="6"/>
  <c r="AR122" i="6"/>
  <c r="FF122" i="6"/>
  <c r="BY122" i="6"/>
  <c r="FH122" i="6"/>
  <c r="BZ122" i="6"/>
  <c r="FA122" i="6"/>
  <c r="FB122" i="6"/>
  <c r="DA122" i="6"/>
  <c r="DU122" i="6"/>
  <c r="FC122" i="6"/>
  <c r="CQ122" i="6"/>
  <c r="AE122" i="6"/>
  <c r="DX122" i="6"/>
  <c r="AP122" i="6"/>
  <c r="ET122" i="6"/>
  <c r="BM122" i="6"/>
  <c r="DP122" i="6"/>
  <c r="DQ122" i="6"/>
  <c r="BT122" i="6"/>
  <c r="CZ122" i="6"/>
  <c r="EI122" i="6"/>
  <c r="BW122" i="6"/>
  <c r="K122" i="6"/>
  <c r="CW122" i="6"/>
  <c r="P122" i="6"/>
  <c r="DT122" i="6"/>
  <c r="AL122" i="6"/>
  <c r="BN122" i="6"/>
  <c r="BP122" i="6"/>
  <c r="EG122" i="6"/>
  <c r="CD122" i="6"/>
  <c r="DW122" i="6"/>
  <c r="BK122" i="6"/>
  <c r="FN122" i="6"/>
  <c r="CG122" i="6"/>
  <c r="DD122" i="6"/>
  <c r="V122" i="6"/>
  <c r="AH122" i="6"/>
  <c r="AJ122" i="6"/>
  <c r="BU122" i="6"/>
  <c r="FM122" i="6"/>
  <c r="FO122" i="6"/>
  <c r="BF122" i="6"/>
  <c r="EW122" i="6"/>
  <c r="EV122" i="6"/>
  <c r="DC122" i="6"/>
  <c r="FJ122" i="6"/>
  <c r="EF122" i="6"/>
  <c r="AQ122" i="6"/>
  <c r="CC122" i="6"/>
  <c r="BJ122" i="6"/>
  <c r="EN122" i="6"/>
  <c r="L29" i="1" l="1"/>
  <c r="L31" i="1" s="1"/>
  <c r="C31" i="1" s="1"/>
  <c r="C37" i="1"/>
  <c r="B19" i="1"/>
  <c r="M43" i="5"/>
  <c r="K46" i="10" s="1"/>
  <c r="L46" i="10" s="1"/>
  <c r="O46" i="5"/>
  <c r="K49" i="10" s="1"/>
  <c r="L49" i="10" s="1"/>
  <c r="K47" i="5"/>
  <c r="K45" i="5"/>
  <c r="K72" i="6"/>
  <c r="L72" i="6" s="1"/>
  <c r="G103" i="6"/>
  <c r="G174" i="6"/>
  <c r="N25" i="5"/>
  <c r="O23" i="5"/>
  <c r="P10" i="8"/>
  <c r="O38" i="8"/>
  <c r="M175" i="6"/>
  <c r="M104" i="6"/>
  <c r="M83" i="6"/>
  <c r="M127" i="6"/>
  <c r="M151" i="6"/>
  <c r="M145" i="6"/>
  <c r="M147" i="6"/>
  <c r="M169" i="6"/>
  <c r="M123" i="6"/>
  <c r="M126" i="6" s="1"/>
  <c r="M128" i="6" s="1"/>
  <c r="M80" i="6" s="1"/>
  <c r="N18" i="8"/>
  <c r="N20" i="8"/>
  <c r="N24" i="8"/>
  <c r="N17" i="8"/>
  <c r="N19" i="8"/>
  <c r="N16" i="8"/>
  <c r="N86" i="6"/>
  <c r="O84" i="6"/>
  <c r="M171" i="6"/>
  <c r="M36" i="5"/>
  <c r="M32" i="5"/>
  <c r="M34" i="5"/>
  <c r="M26" i="8"/>
  <c r="M29" i="8"/>
  <c r="M35" i="8"/>
  <c r="M28" i="8"/>
  <c r="M27" i="8"/>
  <c r="M25" i="8"/>
  <c r="K126" i="6"/>
  <c r="K128" i="6" s="1"/>
  <c r="K80" i="6" s="1"/>
  <c r="J103" i="6"/>
  <c r="J105" i="6" s="1"/>
  <c r="J79" i="6" s="1"/>
  <c r="L150" i="6"/>
  <c r="L152" i="6" s="1"/>
  <c r="L81" i="6" s="1"/>
  <c r="K103" i="6"/>
  <c r="K105" i="6" s="1"/>
  <c r="K79" i="6" s="1"/>
  <c r="L103" i="6"/>
  <c r="L105" i="6" s="1"/>
  <c r="L79" i="6" s="1"/>
  <c r="J150" i="6"/>
  <c r="J152" i="6" s="1"/>
  <c r="J81" i="6" s="1"/>
  <c r="J174" i="6"/>
  <c r="J176" i="6" s="1"/>
  <c r="J82" i="6" s="1"/>
  <c r="K89" i="6" s="1"/>
  <c r="EF65" i="5"/>
  <c r="K150" i="6"/>
  <c r="K152" i="6" s="1"/>
  <c r="K81" i="6" s="1"/>
  <c r="CI65" i="5"/>
  <c r="L126" i="6"/>
  <c r="L128" i="6" s="1"/>
  <c r="L80" i="6" s="1"/>
  <c r="CX65" i="5"/>
  <c r="N65" i="5"/>
  <c r="CS65" i="5"/>
  <c r="EM65" i="5"/>
  <c r="B66" i="5"/>
  <c r="AL65" i="5"/>
  <c r="FB65" i="5"/>
  <c r="W65" i="5"/>
  <c r="AW65" i="5"/>
  <c r="FM65" i="5"/>
  <c r="DL65" i="5"/>
  <c r="FL65" i="5"/>
  <c r="FW65" i="5"/>
  <c r="P65" i="5"/>
  <c r="AG65" i="5"/>
  <c r="CU65" i="5"/>
  <c r="FQ65" i="5"/>
  <c r="DD65" i="5"/>
  <c r="DS65" i="5"/>
  <c r="DI65" i="5"/>
  <c r="FF65" i="5"/>
  <c r="DG65" i="5"/>
  <c r="BV65" i="5"/>
  <c r="CP65" i="5"/>
  <c r="EU65" i="5"/>
  <c r="BN65" i="5"/>
  <c r="FG65" i="5"/>
  <c r="CB65" i="5"/>
  <c r="EO65" i="5"/>
  <c r="CC65" i="5"/>
  <c r="Q65" i="5"/>
  <c r="O65" i="5"/>
  <c r="FU65" i="5"/>
  <c r="Z65" i="5"/>
  <c r="AE65" i="5"/>
  <c r="AY65" i="5"/>
  <c r="DZ65" i="5"/>
  <c r="AR65" i="5"/>
  <c r="EN65" i="5"/>
  <c r="BG65" i="5"/>
  <c r="DY65" i="5"/>
  <c r="BM65" i="5"/>
  <c r="BF65" i="5"/>
  <c r="DR65" i="5"/>
  <c r="BZ65" i="5"/>
  <c r="FZ65" i="5"/>
  <c r="DB65" i="5"/>
  <c r="T65" i="5"/>
  <c r="FI65" i="5"/>
  <c r="CE65" i="5"/>
  <c r="FX65" i="5"/>
  <c r="EP65" i="5"/>
  <c r="CY65" i="5"/>
  <c r="BH65" i="5"/>
  <c r="R65" i="5"/>
  <c r="FC65" i="5"/>
  <c r="DN65" i="5"/>
  <c r="BW65" i="5"/>
  <c r="AF65" i="5"/>
  <c r="EK65" i="5"/>
  <c r="DE65" i="5"/>
  <c r="BY65" i="5"/>
  <c r="AS65" i="5"/>
  <c r="M65" i="5"/>
  <c r="CV65" i="5"/>
  <c r="DF65" i="5"/>
  <c r="CJ65" i="5"/>
  <c r="CA65" i="5"/>
  <c r="EL65" i="5"/>
  <c r="BD65" i="5"/>
  <c r="EX65" i="5"/>
  <c r="BP65" i="5"/>
  <c r="FR65" i="5"/>
  <c r="EH65" i="5"/>
  <c r="CQ65" i="5"/>
  <c r="AZ65" i="5"/>
  <c r="J65" i="5"/>
  <c r="FA65" i="5"/>
  <c r="DK65" i="5"/>
  <c r="BT65" i="5"/>
  <c r="AD65" i="5"/>
  <c r="FT65" i="5"/>
  <c r="FD65" i="5"/>
  <c r="EJ65" i="5"/>
  <c r="DO65" i="5"/>
  <c r="CT65" i="5"/>
  <c r="BX65" i="5"/>
  <c r="BC65" i="5"/>
  <c r="AH65" i="5"/>
  <c r="L65" i="5"/>
  <c r="FO65" i="5"/>
  <c r="EY65" i="5"/>
  <c r="ED65" i="5"/>
  <c r="DH65" i="5"/>
  <c r="CM65" i="5"/>
  <c r="BR65" i="5"/>
  <c r="AV65" i="5"/>
  <c r="AA65" i="5"/>
  <c r="EW65" i="5"/>
  <c r="EG65" i="5"/>
  <c r="DQ65" i="5"/>
  <c r="DA65" i="5"/>
  <c r="CK65" i="5"/>
  <c r="BU65" i="5"/>
  <c r="BE65" i="5"/>
  <c r="AO65" i="5"/>
  <c r="Y65" i="5"/>
  <c r="EV65" i="5"/>
  <c r="EA65" i="5"/>
  <c r="FE65" i="5"/>
  <c r="FN65" i="5"/>
  <c r="CL65" i="5"/>
  <c r="ER65" i="5"/>
  <c r="BK65" i="5"/>
  <c r="DV65" i="5"/>
  <c r="AN65" i="5"/>
  <c r="FH65" i="5"/>
  <c r="DT65" i="5"/>
  <c r="CD65" i="5"/>
  <c r="AM65" i="5"/>
  <c r="FS65" i="5"/>
  <c r="EI65" i="5"/>
  <c r="CR65" i="5"/>
  <c r="BB65" i="5"/>
  <c r="K65" i="5"/>
  <c r="DU65" i="5"/>
  <c r="CO65" i="5"/>
  <c r="BI65" i="5"/>
  <c r="AC65" i="5"/>
  <c r="FV65" i="5"/>
  <c r="BO65" i="5"/>
  <c r="X65" i="5"/>
  <c r="AT65" i="5"/>
  <c r="AJ65" i="5"/>
  <c r="DP65" i="5"/>
  <c r="AI65" i="5"/>
  <c r="EB65" i="5"/>
  <c r="AU65" i="5"/>
  <c r="FJ65" i="5"/>
  <c r="DW65" i="5"/>
  <c r="CF65" i="5"/>
  <c r="AP65" i="5"/>
  <c r="FY65" i="5"/>
  <c r="EQ65" i="5"/>
  <c r="CZ65" i="5"/>
  <c r="BJ65" i="5"/>
  <c r="S65" i="5"/>
  <c r="FP65" i="5"/>
  <c r="EZ65" i="5"/>
  <c r="EE65" i="5"/>
  <c r="DJ65" i="5"/>
  <c r="CN65" i="5"/>
  <c r="BS65" i="5"/>
  <c r="AX65" i="5"/>
  <c r="AB65" i="5"/>
  <c r="GA65" i="5"/>
  <c r="FK65" i="5"/>
  <c r="ET65" i="5"/>
  <c r="DX65" i="5"/>
  <c r="DC65" i="5"/>
  <c r="CH65" i="5"/>
  <c r="BL65" i="5"/>
  <c r="AQ65" i="5"/>
  <c r="V65" i="5"/>
  <c r="ES65" i="5"/>
  <c r="EC65" i="5"/>
  <c r="DM65" i="5"/>
  <c r="CW65" i="5"/>
  <c r="CG65" i="5"/>
  <c r="BQ65" i="5"/>
  <c r="BA65" i="5"/>
  <c r="AK65" i="5"/>
  <c r="U65" i="5"/>
  <c r="D89" i="5"/>
  <c r="D79" i="5"/>
  <c r="L78" i="5"/>
  <c r="B76" i="5"/>
  <c r="J78" i="5"/>
  <c r="K78" i="5"/>
  <c r="M78" i="5"/>
  <c r="B71" i="5"/>
  <c r="J66" i="5"/>
  <c r="L66" i="5"/>
  <c r="M66" i="5"/>
  <c r="K66" i="5"/>
  <c r="K33" i="5"/>
  <c r="J37" i="5"/>
  <c r="J38" i="5" s="1"/>
  <c r="L52" i="5"/>
  <c r="L55" i="5" s="1"/>
  <c r="L56" i="5" s="1"/>
  <c r="J52" i="5"/>
  <c r="J55" i="5" s="1"/>
  <c r="J56" i="5" s="1"/>
  <c r="M52" i="5"/>
  <c r="K52" i="5"/>
  <c r="K55" i="5" s="1"/>
  <c r="K56" i="5" s="1"/>
  <c r="B57" i="5"/>
  <c r="J80" i="5"/>
  <c r="B85" i="5"/>
  <c r="K80" i="5"/>
  <c r="B89" i="5"/>
  <c r="M80" i="5"/>
  <c r="L80" i="5"/>
  <c r="J126" i="6"/>
  <c r="J128" i="6" s="1"/>
  <c r="J80" i="6" s="1"/>
  <c r="G126" i="6"/>
  <c r="L170" i="6"/>
  <c r="K174" i="6"/>
  <c r="K176" i="6" s="1"/>
  <c r="K82" i="6" s="1"/>
  <c r="G37" i="1" l="1"/>
  <c r="T37" i="1"/>
  <c r="M39" i="1"/>
  <c r="N5" i="1"/>
  <c r="P5" i="1" s="1"/>
  <c r="N4" i="1"/>
  <c r="P4" i="1" s="1"/>
  <c r="N2" i="1"/>
  <c r="P2" i="1" s="1"/>
  <c r="M17" i="1"/>
  <c r="N3" i="1"/>
  <c r="P3" i="1" s="1"/>
  <c r="K76" i="6"/>
  <c r="K78" i="6" s="1"/>
  <c r="M150" i="6"/>
  <c r="M152" i="6" s="1"/>
  <c r="M81" i="6" s="1"/>
  <c r="O20" i="8"/>
  <c r="O17" i="8"/>
  <c r="O18" i="8"/>
  <c r="O19" i="8"/>
  <c r="O24" i="8"/>
  <c r="O16" i="8"/>
  <c r="N36" i="5"/>
  <c r="N34" i="5"/>
  <c r="N32" i="5"/>
  <c r="M82" i="5"/>
  <c r="M96" i="5"/>
  <c r="M68" i="5"/>
  <c r="M54" i="5"/>
  <c r="M50" i="5"/>
  <c r="M55" i="5" s="1"/>
  <c r="M56" i="5" s="1"/>
  <c r="M64" i="5"/>
  <c r="M69" i="5" s="1"/>
  <c r="M70" i="5" s="1"/>
  <c r="M73" i="6"/>
  <c r="M71" i="6"/>
  <c r="M98" i="6"/>
  <c r="M100" i="6"/>
  <c r="Q10" i="8"/>
  <c r="P38" i="8"/>
  <c r="P14" i="8"/>
  <c r="P12" i="8"/>
  <c r="P11" i="8"/>
  <c r="P13" i="8"/>
  <c r="P15" i="8"/>
  <c r="O86" i="6"/>
  <c r="P84" i="6"/>
  <c r="N83" i="6"/>
  <c r="N127" i="6"/>
  <c r="N175" i="6"/>
  <c r="N151" i="6"/>
  <c r="N104" i="6"/>
  <c r="N145" i="6"/>
  <c r="N171" i="6"/>
  <c r="N123" i="6"/>
  <c r="N121" i="6"/>
  <c r="N147" i="6"/>
  <c r="N150" i="6" s="1"/>
  <c r="N152" i="6" s="1"/>
  <c r="N81" i="6" s="1"/>
  <c r="N169" i="6"/>
  <c r="N28" i="8"/>
  <c r="N25" i="8"/>
  <c r="N35" i="8"/>
  <c r="N27" i="8"/>
  <c r="N29" i="8"/>
  <c r="N26" i="8"/>
  <c r="O25" i="5"/>
  <c r="P23" i="5"/>
  <c r="J69" i="5"/>
  <c r="J70" i="5" s="1"/>
  <c r="K69" i="5"/>
  <c r="K70" i="5" s="1"/>
  <c r="L69" i="5"/>
  <c r="L70" i="5" s="1"/>
  <c r="D93" i="5"/>
  <c r="E98" i="5"/>
  <c r="L33" i="5"/>
  <c r="K37" i="5"/>
  <c r="K38" i="5" s="1"/>
  <c r="X79" i="5"/>
  <c r="AN79" i="5"/>
  <c r="BD79" i="5"/>
  <c r="Q79" i="5"/>
  <c r="AG79" i="5"/>
  <c r="AW79" i="5"/>
  <c r="BM79" i="5"/>
  <c r="CC79" i="5"/>
  <c r="CS79" i="5"/>
  <c r="DI79" i="5"/>
  <c r="DY79" i="5"/>
  <c r="EO79" i="5"/>
  <c r="FE79" i="5"/>
  <c r="FU79" i="5"/>
  <c r="R79" i="5"/>
  <c r="AX79" i="5"/>
  <c r="BX79" i="5"/>
  <c r="CT79" i="5"/>
  <c r="DO79" i="5"/>
  <c r="EJ79" i="5"/>
  <c r="FF79" i="5"/>
  <c r="GA79" i="5"/>
  <c r="AI79" i="5"/>
  <c r="BO79" i="5"/>
  <c r="CJ79" i="5"/>
  <c r="DF79" i="5"/>
  <c r="EA79" i="5"/>
  <c r="EV79" i="5"/>
  <c r="FR79" i="5"/>
  <c r="AL79" i="5"/>
  <c r="CL79" i="5"/>
  <c r="EB79" i="5"/>
  <c r="FS79" i="5"/>
  <c r="BR79" i="5"/>
  <c r="DH79" i="5"/>
  <c r="EY79" i="5"/>
  <c r="AT79" i="5"/>
  <c r="EH79" i="5"/>
  <c r="AU79" i="5"/>
  <c r="EI79" i="5"/>
  <c r="CF79" i="5"/>
  <c r="CH79" i="5"/>
  <c r="DB79" i="5"/>
  <c r="ET79" i="5"/>
  <c r="P79" i="5"/>
  <c r="BL79" i="5"/>
  <c r="AO79" i="5"/>
  <c r="BU79" i="5"/>
  <c r="DA79" i="5"/>
  <c r="EG79" i="5"/>
  <c r="FM79" i="5"/>
  <c r="BN79" i="5"/>
  <c r="DD79" i="5"/>
  <c r="EU79" i="5"/>
  <c r="S79" i="5"/>
  <c r="BZ79" i="5"/>
  <c r="DP79" i="5"/>
  <c r="FG79" i="5"/>
  <c r="BP79" i="5"/>
  <c r="AM79" i="5"/>
  <c r="ED79" i="5"/>
  <c r="CQ79" i="5"/>
  <c r="CR79" i="5"/>
  <c r="FN79" i="5"/>
  <c r="FO79" i="5"/>
  <c r="AS79" i="5"/>
  <c r="CO79" i="5"/>
  <c r="DU79" i="5"/>
  <c r="FQ79" i="5"/>
  <c r="AP79" i="5"/>
  <c r="BS79" i="5"/>
  <c r="DJ79" i="5"/>
  <c r="FV79" i="5"/>
  <c r="BG79" i="5"/>
  <c r="CZ79" i="5"/>
  <c r="EQ79" i="5"/>
  <c r="V79" i="5"/>
  <c r="DR79" i="5"/>
  <c r="BC79" i="5"/>
  <c r="EN79" i="5"/>
  <c r="DL79" i="5"/>
  <c r="O79" i="5"/>
  <c r="AE79" i="5"/>
  <c r="BK79" i="5"/>
  <c r="L79" i="5"/>
  <c r="L83" i="5" s="1"/>
  <c r="L84" i="5" s="1"/>
  <c r="AB79" i="5"/>
  <c r="AR79" i="5"/>
  <c r="BH79" i="5"/>
  <c r="U79" i="5"/>
  <c r="AK79" i="5"/>
  <c r="BA79" i="5"/>
  <c r="BQ79" i="5"/>
  <c r="CG79" i="5"/>
  <c r="CW79" i="5"/>
  <c r="DM79" i="5"/>
  <c r="EC79" i="5"/>
  <c r="ES79" i="5"/>
  <c r="FI79" i="5"/>
  <c r="FY79" i="5"/>
  <c r="Z79" i="5"/>
  <c r="BF79" i="5"/>
  <c r="CD79" i="5"/>
  <c r="CY79" i="5"/>
  <c r="DT79" i="5"/>
  <c r="EP79" i="5"/>
  <c r="FK79" i="5"/>
  <c r="K79" i="5"/>
  <c r="K83" i="5" s="1"/>
  <c r="K84" i="5" s="1"/>
  <c r="AQ79" i="5"/>
  <c r="BT79" i="5"/>
  <c r="CP79" i="5"/>
  <c r="DK79" i="5"/>
  <c r="EF79" i="5"/>
  <c r="FB79" i="5"/>
  <c r="FW79" i="5"/>
  <c r="BB79" i="5"/>
  <c r="CV79" i="5"/>
  <c r="EM79" i="5"/>
  <c r="W79" i="5"/>
  <c r="CB79" i="5"/>
  <c r="DS79" i="5"/>
  <c r="FJ79" i="5"/>
  <c r="BV79" i="5"/>
  <c r="FC79" i="5"/>
  <c r="BW79" i="5"/>
  <c r="FD79" i="5"/>
  <c r="DW79" i="5"/>
  <c r="DX79" i="5"/>
  <c r="ER79" i="5"/>
  <c r="AF79" i="5"/>
  <c r="AV79" i="5"/>
  <c r="Y79" i="5"/>
  <c r="BE79" i="5"/>
  <c r="CK79" i="5"/>
  <c r="DQ79" i="5"/>
  <c r="EW79" i="5"/>
  <c r="AH79" i="5"/>
  <c r="CI79" i="5"/>
  <c r="DZ79" i="5"/>
  <c r="FP79" i="5"/>
  <c r="AY79" i="5"/>
  <c r="CU79" i="5"/>
  <c r="EL79" i="5"/>
  <c r="B80" i="5"/>
  <c r="DG79" i="5"/>
  <c r="EX79" i="5"/>
  <c r="CM79" i="5"/>
  <c r="FT79" i="5"/>
  <c r="FX79" i="5"/>
  <c r="FZ79" i="5"/>
  <c r="DC79" i="5"/>
  <c r="T79" i="5"/>
  <c r="AJ79" i="5"/>
  <c r="AZ79" i="5"/>
  <c r="M79" i="5"/>
  <c r="M83" i="5" s="1"/>
  <c r="AC79" i="5"/>
  <c r="BI79" i="5"/>
  <c r="BY79" i="5"/>
  <c r="DE79" i="5"/>
  <c r="EK79" i="5"/>
  <c r="FA79" i="5"/>
  <c r="J79" i="5"/>
  <c r="J83" i="5" s="1"/>
  <c r="J84" i="5" s="1"/>
  <c r="CN79" i="5"/>
  <c r="EE79" i="5"/>
  <c r="EZ79" i="5"/>
  <c r="AA79" i="5"/>
  <c r="CE79" i="5"/>
  <c r="DV79" i="5"/>
  <c r="FL79" i="5"/>
  <c r="CA79" i="5"/>
  <c r="FH79" i="5"/>
  <c r="CX79" i="5"/>
  <c r="N79" i="5"/>
  <c r="DN79" i="5"/>
  <c r="AD79" i="5"/>
  <c r="BJ79" i="5"/>
  <c r="L174" i="6"/>
  <c r="L176" i="6" s="1"/>
  <c r="L82" i="6" s="1"/>
  <c r="M170" i="6"/>
  <c r="K92" i="5"/>
  <c r="L92" i="5"/>
  <c r="B93" i="5"/>
  <c r="J92" i="5"/>
  <c r="M92" i="5"/>
  <c r="B90" i="5"/>
  <c r="M72" i="6"/>
  <c r="L76" i="6"/>
  <c r="L78" i="6" s="1"/>
  <c r="T35" i="1" l="1"/>
  <c r="M103" i="6"/>
  <c r="M105" i="6" s="1"/>
  <c r="M79" i="6" s="1"/>
  <c r="Q23" i="5"/>
  <c r="P25" i="5"/>
  <c r="O83" i="6"/>
  <c r="O175" i="6"/>
  <c r="O151" i="6"/>
  <c r="O104" i="6"/>
  <c r="O127" i="6"/>
  <c r="O147" i="6"/>
  <c r="O145" i="6"/>
  <c r="O169" i="6"/>
  <c r="O171" i="6"/>
  <c r="O123" i="6"/>
  <c r="O121" i="6"/>
  <c r="N54" i="5"/>
  <c r="N68" i="5"/>
  <c r="N82" i="5"/>
  <c r="N96" i="5"/>
  <c r="N50" i="5"/>
  <c r="N64" i="5"/>
  <c r="N78" i="5"/>
  <c r="N80" i="5"/>
  <c r="N66" i="5"/>
  <c r="N52" i="5"/>
  <c r="O36" i="5"/>
  <c r="O34" i="5"/>
  <c r="O32" i="5"/>
  <c r="M84" i="5"/>
  <c r="N73" i="6"/>
  <c r="N98" i="6"/>
  <c r="N71" i="6"/>
  <c r="N100" i="6"/>
  <c r="P18" i="8"/>
  <c r="P19" i="8"/>
  <c r="P17" i="8"/>
  <c r="P20" i="8"/>
  <c r="P16" i="8"/>
  <c r="P24" i="8"/>
  <c r="O25" i="8"/>
  <c r="O29" i="8"/>
  <c r="O28" i="8"/>
  <c r="O27" i="8"/>
  <c r="O35" i="8"/>
  <c r="O26" i="8"/>
  <c r="N92" i="5"/>
  <c r="N126" i="6"/>
  <c r="N128" i="6" s="1"/>
  <c r="N80" i="6" s="1"/>
  <c r="Q84" i="6"/>
  <c r="P86" i="6"/>
  <c r="R10" i="8"/>
  <c r="Q38" i="8"/>
  <c r="Q15" i="8"/>
  <c r="Q14" i="8"/>
  <c r="Q11" i="8"/>
  <c r="Q12" i="8"/>
  <c r="Q13" i="8"/>
  <c r="M33" i="5"/>
  <c r="L37" i="5"/>
  <c r="L38" i="5" s="1"/>
  <c r="N170" i="6"/>
  <c r="M174" i="6"/>
  <c r="M176" i="6" s="1"/>
  <c r="M82" i="6" s="1"/>
  <c r="M93" i="5"/>
  <c r="Q93" i="5"/>
  <c r="U93" i="5"/>
  <c r="Y93" i="5"/>
  <c r="AC93" i="5"/>
  <c r="AG93" i="5"/>
  <c r="AK93" i="5"/>
  <c r="AO93" i="5"/>
  <c r="AS93" i="5"/>
  <c r="AW93" i="5"/>
  <c r="BA93" i="5"/>
  <c r="BE93" i="5"/>
  <c r="BI93" i="5"/>
  <c r="BM93" i="5"/>
  <c r="BQ93" i="5"/>
  <c r="BU93" i="5"/>
  <c r="BY93" i="5"/>
  <c r="CC93" i="5"/>
  <c r="CG93" i="5"/>
  <c r="CK93" i="5"/>
  <c r="CO93" i="5"/>
  <c r="CS93" i="5"/>
  <c r="CW93" i="5"/>
  <c r="DA93" i="5"/>
  <c r="DE93" i="5"/>
  <c r="DI93" i="5"/>
  <c r="DM93" i="5"/>
  <c r="DQ93" i="5"/>
  <c r="DU93" i="5"/>
  <c r="DY93" i="5"/>
  <c r="EC93" i="5"/>
  <c r="EG93" i="5"/>
  <c r="EK93" i="5"/>
  <c r="EO93" i="5"/>
  <c r="ES93" i="5"/>
  <c r="EW93" i="5"/>
  <c r="FA93" i="5"/>
  <c r="FE93" i="5"/>
  <c r="FI93" i="5"/>
  <c r="FM93" i="5"/>
  <c r="FQ93" i="5"/>
  <c r="FU93" i="5"/>
  <c r="FY93" i="5"/>
  <c r="B98" i="5"/>
  <c r="J93" i="5"/>
  <c r="N93" i="5"/>
  <c r="R93" i="5"/>
  <c r="V93" i="5"/>
  <c r="Z93" i="5"/>
  <c r="AD93" i="5"/>
  <c r="AH93" i="5"/>
  <c r="AL93" i="5"/>
  <c r="AP93" i="5"/>
  <c r="AT93" i="5"/>
  <c r="AX93" i="5"/>
  <c r="BB93" i="5"/>
  <c r="BF93" i="5"/>
  <c r="BJ93" i="5"/>
  <c r="BN93" i="5"/>
  <c r="BR93" i="5"/>
  <c r="BV93" i="5"/>
  <c r="BZ93" i="5"/>
  <c r="CD93" i="5"/>
  <c r="CH93" i="5"/>
  <c r="CL93" i="5"/>
  <c r="CP93" i="5"/>
  <c r="CT93" i="5"/>
  <c r="CX93" i="5"/>
  <c r="DB93" i="5"/>
  <c r="DF93" i="5"/>
  <c r="DJ93" i="5"/>
  <c r="DN93" i="5"/>
  <c r="DR93" i="5"/>
  <c r="DV93" i="5"/>
  <c r="DZ93" i="5"/>
  <c r="ED93" i="5"/>
  <c r="EH93" i="5"/>
  <c r="EL93" i="5"/>
  <c r="EP93" i="5"/>
  <c r="ET93" i="5"/>
  <c r="EX93" i="5"/>
  <c r="FB93" i="5"/>
  <c r="FF93" i="5"/>
  <c r="FJ93" i="5"/>
  <c r="FN93" i="5"/>
  <c r="FR93" i="5"/>
  <c r="FV93" i="5"/>
  <c r="FZ93" i="5"/>
  <c r="O93" i="5"/>
  <c r="W93" i="5"/>
  <c r="AE93" i="5"/>
  <c r="AM93" i="5"/>
  <c r="AU93" i="5"/>
  <c r="BC93" i="5"/>
  <c r="BK93" i="5"/>
  <c r="BS93" i="5"/>
  <c r="CA93" i="5"/>
  <c r="CI93" i="5"/>
  <c r="CQ93" i="5"/>
  <c r="CY93" i="5"/>
  <c r="DG93" i="5"/>
  <c r="DO93" i="5"/>
  <c r="DW93" i="5"/>
  <c r="EE93" i="5"/>
  <c r="EM93" i="5"/>
  <c r="EU93" i="5"/>
  <c r="FC93" i="5"/>
  <c r="FK93" i="5"/>
  <c r="FS93" i="5"/>
  <c r="GA93" i="5"/>
  <c r="P93" i="5"/>
  <c r="X93" i="5"/>
  <c r="AF93" i="5"/>
  <c r="AN93" i="5"/>
  <c r="AV93" i="5"/>
  <c r="BD93" i="5"/>
  <c r="BL93" i="5"/>
  <c r="BT93" i="5"/>
  <c r="CB93" i="5"/>
  <c r="CJ93" i="5"/>
  <c r="CR93" i="5"/>
  <c r="CZ93" i="5"/>
  <c r="DH93" i="5"/>
  <c r="DP93" i="5"/>
  <c r="DX93" i="5"/>
  <c r="EF93" i="5"/>
  <c r="EN93" i="5"/>
  <c r="EV93" i="5"/>
  <c r="FD93" i="5"/>
  <c r="FL93" i="5"/>
  <c r="FT93" i="5"/>
  <c r="B94" i="5"/>
  <c r="L93" i="5"/>
  <c r="AB93" i="5"/>
  <c r="AR93" i="5"/>
  <c r="BH93" i="5"/>
  <c r="BX93" i="5"/>
  <c r="CN93" i="5"/>
  <c r="DD93" i="5"/>
  <c r="DT93" i="5"/>
  <c r="EJ93" i="5"/>
  <c r="EZ93" i="5"/>
  <c r="FP93" i="5"/>
  <c r="S93" i="5"/>
  <c r="AI93" i="5"/>
  <c r="AY93" i="5"/>
  <c r="BO93" i="5"/>
  <c r="CE93" i="5"/>
  <c r="CU93" i="5"/>
  <c r="DK93" i="5"/>
  <c r="EA93" i="5"/>
  <c r="EQ93" i="5"/>
  <c r="FG93" i="5"/>
  <c r="FW93" i="5"/>
  <c r="T93" i="5"/>
  <c r="AZ93" i="5"/>
  <c r="CF93" i="5"/>
  <c r="DL93" i="5"/>
  <c r="ER93" i="5"/>
  <c r="FX93" i="5"/>
  <c r="AA93" i="5"/>
  <c r="BG93" i="5"/>
  <c r="CM93" i="5"/>
  <c r="DS93" i="5"/>
  <c r="EY93" i="5"/>
  <c r="AJ93" i="5"/>
  <c r="BP93" i="5"/>
  <c r="CV93" i="5"/>
  <c r="EB93" i="5"/>
  <c r="FH93" i="5"/>
  <c r="AQ93" i="5"/>
  <c r="FO93" i="5"/>
  <c r="EI93" i="5"/>
  <c r="BW93" i="5"/>
  <c r="DC93" i="5"/>
  <c r="K93" i="5"/>
  <c r="N72" i="6"/>
  <c r="M76" i="6"/>
  <c r="M78" i="6" s="1"/>
  <c r="N103" i="6" l="1"/>
  <c r="N105" i="6" s="1"/>
  <c r="N79" i="6" s="1"/>
  <c r="N55" i="5"/>
  <c r="N56" i="5" s="1"/>
  <c r="N83" i="5"/>
  <c r="N84" i="5" s="1"/>
  <c r="R84" i="6"/>
  <c r="Q86" i="6"/>
  <c r="R23" i="5"/>
  <c r="Q25" i="5"/>
  <c r="Q20" i="8"/>
  <c r="Q24" i="8"/>
  <c r="Q17" i="8"/>
  <c r="Q16" i="8"/>
  <c r="Q18" i="8"/>
  <c r="Q19" i="8"/>
  <c r="O150" i="6"/>
  <c r="O152" i="6" s="1"/>
  <c r="O81" i="6" s="1"/>
  <c r="R38" i="8"/>
  <c r="S10" i="8"/>
  <c r="R14" i="8"/>
  <c r="R11" i="8"/>
  <c r="R12" i="8"/>
  <c r="R13" i="8"/>
  <c r="R15" i="8"/>
  <c r="O73" i="6"/>
  <c r="O100" i="6"/>
  <c r="O71" i="6"/>
  <c r="O98" i="6"/>
  <c r="O126" i="6"/>
  <c r="O128" i="6" s="1"/>
  <c r="O80" i="6" s="1"/>
  <c r="P175" i="6"/>
  <c r="P127" i="6"/>
  <c r="P151" i="6"/>
  <c r="P104" i="6"/>
  <c r="P83" i="6"/>
  <c r="P169" i="6"/>
  <c r="P171" i="6"/>
  <c r="P123" i="6"/>
  <c r="P121" i="6"/>
  <c r="P147" i="6"/>
  <c r="P145" i="6"/>
  <c r="P28" i="8"/>
  <c r="P26" i="8"/>
  <c r="P27" i="8"/>
  <c r="P29" i="8"/>
  <c r="P25" i="8"/>
  <c r="P35" i="8"/>
  <c r="O82" i="5"/>
  <c r="O54" i="5"/>
  <c r="O68" i="5"/>
  <c r="O96" i="5"/>
  <c r="O50" i="5"/>
  <c r="O64" i="5"/>
  <c r="O66" i="5"/>
  <c r="O78" i="5"/>
  <c r="O80" i="5"/>
  <c r="O52" i="5"/>
  <c r="O92" i="5"/>
  <c r="N69" i="5"/>
  <c r="N70" i="5" s="1"/>
  <c r="P36" i="5"/>
  <c r="P32" i="5"/>
  <c r="P34" i="5"/>
  <c r="M37" i="5"/>
  <c r="M38" i="5" s="1"/>
  <c r="N33" i="5"/>
  <c r="O72" i="6"/>
  <c r="N76" i="6"/>
  <c r="N78" i="6" s="1"/>
  <c r="J94" i="5"/>
  <c r="J97" i="5" s="1"/>
  <c r="N94" i="5"/>
  <c r="N97" i="5" s="1"/>
  <c r="N98" i="5" s="1"/>
  <c r="K94" i="5"/>
  <c r="K97" i="5" s="1"/>
  <c r="K98" i="5" s="1"/>
  <c r="O94" i="5"/>
  <c r="L94" i="5"/>
  <c r="L97" i="5" s="1"/>
  <c r="L98" i="5" s="1"/>
  <c r="M94" i="5"/>
  <c r="M97" i="5" s="1"/>
  <c r="M98" i="5" s="1"/>
  <c r="B99" i="5"/>
  <c r="P94" i="5"/>
  <c r="N174" i="6"/>
  <c r="N176" i="6" s="1"/>
  <c r="N82" i="6" s="1"/>
  <c r="O170" i="6"/>
  <c r="K41" i="5" l="1"/>
  <c r="K42" i="5"/>
  <c r="O55" i="5"/>
  <c r="O56" i="5" s="1"/>
  <c r="O69" i="5"/>
  <c r="O70" i="5" s="1"/>
  <c r="O103" i="6"/>
  <c r="O105" i="6" s="1"/>
  <c r="O79" i="6" s="1"/>
  <c r="P73" i="6"/>
  <c r="P71" i="6"/>
  <c r="P98" i="6"/>
  <c r="P100" i="6"/>
  <c r="R24" i="8"/>
  <c r="R17" i="8"/>
  <c r="R20" i="8"/>
  <c r="R19" i="8"/>
  <c r="R16" i="8"/>
  <c r="R18" i="8"/>
  <c r="Q36" i="5"/>
  <c r="Q34" i="5"/>
  <c r="Q32" i="5"/>
  <c r="P126" i="6"/>
  <c r="P128" i="6" s="1"/>
  <c r="P80" i="6" s="1"/>
  <c r="R25" i="5"/>
  <c r="S23" i="5"/>
  <c r="Q26" i="8"/>
  <c r="Q25" i="8"/>
  <c r="Q28" i="8"/>
  <c r="Q35" i="8"/>
  <c r="Q29" i="8"/>
  <c r="Q27" i="8"/>
  <c r="Q175" i="6"/>
  <c r="Q151" i="6"/>
  <c r="Q104" i="6"/>
  <c r="Q83" i="6"/>
  <c r="Q127" i="6"/>
  <c r="Q145" i="6"/>
  <c r="Q121" i="6"/>
  <c r="Q171" i="6"/>
  <c r="Q147" i="6"/>
  <c r="Q123" i="6"/>
  <c r="Q169" i="6"/>
  <c r="O97" i="5"/>
  <c r="O98" i="5" s="1"/>
  <c r="P82" i="5"/>
  <c r="P54" i="5"/>
  <c r="P68" i="5"/>
  <c r="P96" i="5"/>
  <c r="P50" i="5"/>
  <c r="P64" i="5"/>
  <c r="P78" i="5"/>
  <c r="P66" i="5"/>
  <c r="P52" i="5"/>
  <c r="P55" i="5" s="1"/>
  <c r="P56" i="5" s="1"/>
  <c r="P80" i="5"/>
  <c r="P92" i="5"/>
  <c r="P97" i="5" s="1"/>
  <c r="P98" i="5" s="1"/>
  <c r="O83" i="5"/>
  <c r="O84" i="5" s="1"/>
  <c r="P150" i="6"/>
  <c r="P152" i="6" s="1"/>
  <c r="P81" i="6" s="1"/>
  <c r="S38" i="8"/>
  <c r="T10" i="8"/>
  <c r="S14" i="8"/>
  <c r="S13" i="8"/>
  <c r="S12" i="8"/>
  <c r="S11" i="8"/>
  <c r="S15" i="8"/>
  <c r="S84" i="6"/>
  <c r="R86" i="6"/>
  <c r="J98" i="5"/>
  <c r="N37" i="5"/>
  <c r="N38" i="5" s="1"/>
  <c r="O33" i="5"/>
  <c r="P170" i="6"/>
  <c r="O174" i="6"/>
  <c r="O176" i="6" s="1"/>
  <c r="O82" i="6" s="1"/>
  <c r="O76" i="6"/>
  <c r="O78" i="6" s="1"/>
  <c r="P72" i="6"/>
  <c r="P69" i="5" l="1"/>
  <c r="P70" i="5" s="1"/>
  <c r="Q150" i="6"/>
  <c r="Q152" i="6" s="1"/>
  <c r="Q81" i="6" s="1"/>
  <c r="S86" i="6"/>
  <c r="T84" i="6"/>
  <c r="R36" i="5"/>
  <c r="R32" i="5"/>
  <c r="R34" i="5"/>
  <c r="Q54" i="5"/>
  <c r="Q68" i="5"/>
  <c r="Q96" i="5"/>
  <c r="Q82" i="5"/>
  <c r="Q50" i="5"/>
  <c r="Q64" i="5"/>
  <c r="Q66" i="5"/>
  <c r="Q80" i="5"/>
  <c r="Q52" i="5"/>
  <c r="Q78" i="5"/>
  <c r="Q92" i="5"/>
  <c r="Q94" i="5"/>
  <c r="Q73" i="6"/>
  <c r="Q98" i="6"/>
  <c r="Q71" i="6"/>
  <c r="Q100" i="6"/>
  <c r="U10" i="8"/>
  <c r="T38" i="8"/>
  <c r="T12" i="8"/>
  <c r="T15" i="8"/>
  <c r="T13" i="8"/>
  <c r="T14" i="8"/>
  <c r="T11" i="8"/>
  <c r="R29" i="8"/>
  <c r="R27" i="8"/>
  <c r="R25" i="8"/>
  <c r="R28" i="8"/>
  <c r="R35" i="8"/>
  <c r="R26" i="8"/>
  <c r="R83" i="6"/>
  <c r="R104" i="6"/>
  <c r="R175" i="6"/>
  <c r="R127" i="6"/>
  <c r="R151" i="6"/>
  <c r="R147" i="6"/>
  <c r="R121" i="6"/>
  <c r="R145" i="6"/>
  <c r="R123" i="6"/>
  <c r="R171" i="6"/>
  <c r="R169" i="6"/>
  <c r="S20" i="8"/>
  <c r="S24" i="8"/>
  <c r="S19" i="8"/>
  <c r="S18" i="8"/>
  <c r="S17" i="8"/>
  <c r="S16" i="8"/>
  <c r="P83" i="5"/>
  <c r="P84" i="5" s="1"/>
  <c r="Q126" i="6"/>
  <c r="Q128" i="6" s="1"/>
  <c r="Q80" i="6" s="1"/>
  <c r="S25" i="5"/>
  <c r="T23" i="5"/>
  <c r="P103" i="6"/>
  <c r="P105" i="6" s="1"/>
  <c r="P79" i="6" s="1"/>
  <c r="P33" i="5"/>
  <c r="O37" i="5"/>
  <c r="O38" i="5" s="1"/>
  <c r="Q170" i="6"/>
  <c r="P174" i="6"/>
  <c r="P176" i="6" s="1"/>
  <c r="P82" i="6" s="1"/>
  <c r="Q72" i="6"/>
  <c r="P76" i="6"/>
  <c r="P78" i="6" s="1"/>
  <c r="Q55" i="5" l="1"/>
  <c r="Q56" i="5" s="1"/>
  <c r="R150" i="6"/>
  <c r="R152" i="6" s="1"/>
  <c r="R81" i="6" s="1"/>
  <c r="Q69" i="5"/>
  <c r="Q70" i="5" s="1"/>
  <c r="R126" i="6"/>
  <c r="R128" i="6" s="1"/>
  <c r="R80" i="6" s="1"/>
  <c r="U23" i="5"/>
  <c r="T25" i="5"/>
  <c r="S35" i="8"/>
  <c r="S25" i="8"/>
  <c r="S29" i="8"/>
  <c r="S28" i="8"/>
  <c r="S26" i="8"/>
  <c r="S27" i="8"/>
  <c r="R73" i="6"/>
  <c r="R100" i="6"/>
  <c r="R98" i="6"/>
  <c r="R71" i="6"/>
  <c r="T24" i="8"/>
  <c r="T19" i="8"/>
  <c r="T18" i="8"/>
  <c r="T17" i="8"/>
  <c r="T16" i="8"/>
  <c r="T20" i="8"/>
  <c r="R54" i="5"/>
  <c r="R68" i="5"/>
  <c r="R82" i="5"/>
  <c r="R96" i="5"/>
  <c r="R50" i="5"/>
  <c r="R64" i="5"/>
  <c r="R52" i="5"/>
  <c r="R66" i="5"/>
  <c r="R78" i="5"/>
  <c r="R80" i="5"/>
  <c r="R92" i="5"/>
  <c r="R94" i="5"/>
  <c r="S36" i="5"/>
  <c r="S34" i="5"/>
  <c r="S32" i="5"/>
  <c r="V10" i="8"/>
  <c r="U38" i="8"/>
  <c r="U15" i="8"/>
  <c r="U13" i="8"/>
  <c r="U14" i="8"/>
  <c r="U11" i="8"/>
  <c r="U12" i="8"/>
  <c r="U84" i="6"/>
  <c r="T86" i="6"/>
  <c r="Q103" i="6"/>
  <c r="Q105" i="6" s="1"/>
  <c r="Q79" i="6" s="1"/>
  <c r="Q97" i="5"/>
  <c r="Q98" i="5" s="1"/>
  <c r="Q83" i="5"/>
  <c r="Q84" i="5" s="1"/>
  <c r="S83" i="6"/>
  <c r="S175" i="6"/>
  <c r="S151" i="6"/>
  <c r="S104" i="6"/>
  <c r="S127" i="6"/>
  <c r="S147" i="6"/>
  <c r="S145" i="6"/>
  <c r="S171" i="6"/>
  <c r="S169" i="6"/>
  <c r="S123" i="6"/>
  <c r="S121" i="6"/>
  <c r="P37" i="5"/>
  <c r="P38" i="5" s="1"/>
  <c r="Q33" i="5"/>
  <c r="Q76" i="6"/>
  <c r="Q78" i="6" s="1"/>
  <c r="R72" i="6"/>
  <c r="R170" i="6"/>
  <c r="Q174" i="6"/>
  <c r="Q176" i="6" s="1"/>
  <c r="Q82" i="6" s="1"/>
  <c r="R97" i="5" l="1"/>
  <c r="R98" i="5" s="1"/>
  <c r="R83" i="5"/>
  <c r="R84" i="5" s="1"/>
  <c r="S126" i="6"/>
  <c r="S128" i="6" s="1"/>
  <c r="S80" i="6" s="1"/>
  <c r="S150" i="6"/>
  <c r="S152" i="6" s="1"/>
  <c r="S81" i="6" s="1"/>
  <c r="U16" i="8"/>
  <c r="U19" i="8"/>
  <c r="U18" i="8"/>
  <c r="U24" i="8"/>
  <c r="U20" i="8"/>
  <c r="U17" i="8"/>
  <c r="S82" i="5"/>
  <c r="S54" i="5"/>
  <c r="S68" i="5"/>
  <c r="S96" i="5"/>
  <c r="S50" i="5"/>
  <c r="S64" i="5"/>
  <c r="S66" i="5"/>
  <c r="S52" i="5"/>
  <c r="S80" i="5"/>
  <c r="S78" i="5"/>
  <c r="S92" i="5"/>
  <c r="S94" i="5"/>
  <c r="S73" i="6"/>
  <c r="S71" i="6"/>
  <c r="S98" i="6"/>
  <c r="S100" i="6"/>
  <c r="T175" i="6"/>
  <c r="T127" i="6"/>
  <c r="T104" i="6"/>
  <c r="T151" i="6"/>
  <c r="T83" i="6"/>
  <c r="T169" i="6"/>
  <c r="T147" i="6"/>
  <c r="T123" i="6"/>
  <c r="T145" i="6"/>
  <c r="T171" i="6"/>
  <c r="T121" i="6"/>
  <c r="V38" i="8"/>
  <c r="W10" i="8"/>
  <c r="V11" i="8"/>
  <c r="V13" i="8"/>
  <c r="V12" i="8"/>
  <c r="V15" i="8"/>
  <c r="V14" i="8"/>
  <c r="R69" i="5"/>
  <c r="R70" i="5" s="1"/>
  <c r="R103" i="6"/>
  <c r="R105" i="6" s="1"/>
  <c r="R79" i="6" s="1"/>
  <c r="T36" i="5"/>
  <c r="T34" i="5"/>
  <c r="T32" i="5"/>
  <c r="V84" i="6"/>
  <c r="U86" i="6"/>
  <c r="R55" i="5"/>
  <c r="R56" i="5" s="1"/>
  <c r="T35" i="8"/>
  <c r="T28" i="8"/>
  <c r="T26" i="8"/>
  <c r="T27" i="8"/>
  <c r="T29" i="8"/>
  <c r="T25" i="8"/>
  <c r="V23" i="5"/>
  <c r="U25" i="5"/>
  <c r="R33" i="5"/>
  <c r="Q37" i="5"/>
  <c r="Q38" i="5" s="1"/>
  <c r="R174" i="6"/>
  <c r="R176" i="6" s="1"/>
  <c r="R82" i="6" s="1"/>
  <c r="S170" i="6"/>
  <c r="S72" i="6"/>
  <c r="R76" i="6"/>
  <c r="R78" i="6" s="1"/>
  <c r="T126" i="6" l="1"/>
  <c r="T128" i="6" s="1"/>
  <c r="T80" i="6" s="1"/>
  <c r="S103" i="6"/>
  <c r="S105" i="6" s="1"/>
  <c r="S79" i="6" s="1"/>
  <c r="S97" i="5"/>
  <c r="S98" i="5" s="1"/>
  <c r="T150" i="6"/>
  <c r="T152" i="6" s="1"/>
  <c r="T81" i="6" s="1"/>
  <c r="S69" i="5"/>
  <c r="S70" i="5" s="1"/>
  <c r="S55" i="5"/>
  <c r="S56" i="5" s="1"/>
  <c r="V86" i="6"/>
  <c r="W84" i="6"/>
  <c r="V17" i="8"/>
  <c r="V16" i="8"/>
  <c r="V20" i="8"/>
  <c r="V19" i="8"/>
  <c r="V24" i="8"/>
  <c r="V18" i="8"/>
  <c r="U36" i="5"/>
  <c r="U32" i="5"/>
  <c r="U34" i="5"/>
  <c r="U25" i="8"/>
  <c r="U29" i="8"/>
  <c r="U26" i="8"/>
  <c r="U28" i="8"/>
  <c r="U35" i="8"/>
  <c r="U27" i="8"/>
  <c r="V25" i="5"/>
  <c r="W23" i="5"/>
  <c r="U151" i="6"/>
  <c r="U104" i="6"/>
  <c r="U83" i="6"/>
  <c r="U175" i="6"/>
  <c r="U127" i="6"/>
  <c r="U169" i="6"/>
  <c r="U145" i="6"/>
  <c r="U147" i="6"/>
  <c r="U123" i="6"/>
  <c r="U171" i="6"/>
  <c r="U121" i="6"/>
  <c r="T82" i="5"/>
  <c r="T96" i="5"/>
  <c r="T54" i="5"/>
  <c r="T68" i="5"/>
  <c r="T50" i="5"/>
  <c r="T64" i="5"/>
  <c r="T80" i="5"/>
  <c r="T66" i="5"/>
  <c r="T52" i="5"/>
  <c r="T55" i="5" s="1"/>
  <c r="T56" i="5" s="1"/>
  <c r="T78" i="5"/>
  <c r="T92" i="5"/>
  <c r="T94" i="5"/>
  <c r="W38" i="8"/>
  <c r="X10" i="8"/>
  <c r="W12" i="8"/>
  <c r="W15" i="8"/>
  <c r="W13" i="8"/>
  <c r="W11" i="8"/>
  <c r="W14" i="8"/>
  <c r="T73" i="6"/>
  <c r="T100" i="6"/>
  <c r="T71" i="6"/>
  <c r="T98" i="6"/>
  <c r="S83" i="5"/>
  <c r="S84" i="5" s="1"/>
  <c r="R37" i="5"/>
  <c r="R38" i="5" s="1"/>
  <c r="S33" i="5"/>
  <c r="S76" i="6"/>
  <c r="S78" i="6" s="1"/>
  <c r="T72" i="6"/>
  <c r="T170" i="6"/>
  <c r="S174" i="6"/>
  <c r="S176" i="6" s="1"/>
  <c r="S82" i="6" s="1"/>
  <c r="T103" i="6" l="1"/>
  <c r="T105" i="6" s="1"/>
  <c r="T79" i="6" s="1"/>
  <c r="U150" i="6"/>
  <c r="U152" i="6" s="1"/>
  <c r="U81" i="6" s="1"/>
  <c r="U126" i="6"/>
  <c r="U128" i="6" s="1"/>
  <c r="U80" i="6" s="1"/>
  <c r="T97" i="5"/>
  <c r="T98" i="5" s="1"/>
  <c r="W24" i="8"/>
  <c r="W18" i="8"/>
  <c r="W16" i="8"/>
  <c r="W19" i="8"/>
  <c r="W20" i="8"/>
  <c r="W17" i="8"/>
  <c r="V35" i="8"/>
  <c r="V27" i="8"/>
  <c r="V28" i="8"/>
  <c r="V29" i="8"/>
  <c r="V26" i="8"/>
  <c r="V25" i="8"/>
  <c r="Y10" i="8"/>
  <c r="X38" i="8"/>
  <c r="X14" i="8"/>
  <c r="X11" i="8"/>
  <c r="X15" i="8"/>
  <c r="X12" i="8"/>
  <c r="X13" i="8"/>
  <c r="W25" i="5"/>
  <c r="X23" i="5"/>
  <c r="T69" i="5"/>
  <c r="T70" i="5" s="1"/>
  <c r="U73" i="6"/>
  <c r="U71" i="6"/>
  <c r="U100" i="6"/>
  <c r="U98" i="6"/>
  <c r="V36" i="5"/>
  <c r="V32" i="5"/>
  <c r="V34" i="5"/>
  <c r="W86" i="6"/>
  <c r="X84" i="6"/>
  <c r="T83" i="5"/>
  <c r="T84" i="5" s="1"/>
  <c r="U82" i="5"/>
  <c r="U96" i="5"/>
  <c r="U54" i="5"/>
  <c r="U68" i="5"/>
  <c r="U50" i="5"/>
  <c r="U64" i="5"/>
  <c r="U80" i="5"/>
  <c r="U66" i="5"/>
  <c r="U78" i="5"/>
  <c r="U52" i="5"/>
  <c r="U92" i="5"/>
  <c r="U94" i="5"/>
  <c r="V104" i="6"/>
  <c r="V83" i="6"/>
  <c r="V175" i="6"/>
  <c r="V151" i="6"/>
  <c r="V127" i="6"/>
  <c r="V145" i="6"/>
  <c r="V123" i="6"/>
  <c r="V121" i="6"/>
  <c r="V169" i="6"/>
  <c r="V147" i="6"/>
  <c r="V150" i="6" s="1"/>
  <c r="V152" i="6" s="1"/>
  <c r="V81" i="6" s="1"/>
  <c r="V171" i="6"/>
  <c r="S37" i="5"/>
  <c r="S38" i="5" s="1"/>
  <c r="T33" i="5"/>
  <c r="U170" i="6"/>
  <c r="T174" i="6"/>
  <c r="T176" i="6" s="1"/>
  <c r="T82" i="6" s="1"/>
  <c r="T76" i="6"/>
  <c r="T78" i="6" s="1"/>
  <c r="U72" i="6"/>
  <c r="U103" i="6" l="1"/>
  <c r="U105" i="6" s="1"/>
  <c r="U79" i="6" s="1"/>
  <c r="V126" i="6"/>
  <c r="V128" i="6" s="1"/>
  <c r="V80" i="6" s="1"/>
  <c r="U83" i="5"/>
  <c r="U84" i="5" s="1"/>
  <c r="Y84" i="6"/>
  <c r="X86" i="6"/>
  <c r="W36" i="5"/>
  <c r="W32" i="5"/>
  <c r="W34" i="5"/>
  <c r="V73" i="6"/>
  <c r="V100" i="6"/>
  <c r="V71" i="6"/>
  <c r="V98" i="6"/>
  <c r="U55" i="5"/>
  <c r="U56" i="5" s="1"/>
  <c r="W83" i="6"/>
  <c r="W151" i="6"/>
  <c r="W104" i="6"/>
  <c r="W127" i="6"/>
  <c r="W175" i="6"/>
  <c r="W169" i="6"/>
  <c r="W171" i="6"/>
  <c r="W121" i="6"/>
  <c r="W123" i="6"/>
  <c r="W145" i="6"/>
  <c r="W147" i="6"/>
  <c r="X18" i="8"/>
  <c r="X17" i="8"/>
  <c r="X19" i="8"/>
  <c r="X16" i="8"/>
  <c r="X24" i="8"/>
  <c r="X20" i="8"/>
  <c r="V54" i="5"/>
  <c r="V68" i="5"/>
  <c r="V96" i="5"/>
  <c r="V82" i="5"/>
  <c r="V50" i="5"/>
  <c r="V64" i="5"/>
  <c r="V80" i="5"/>
  <c r="V52" i="5"/>
  <c r="V66" i="5"/>
  <c r="V78" i="5"/>
  <c r="V92" i="5"/>
  <c r="V94" i="5"/>
  <c r="U97" i="5"/>
  <c r="U98" i="5" s="1"/>
  <c r="U69" i="5"/>
  <c r="U70" i="5" s="1"/>
  <c r="Y23" i="5"/>
  <c r="X25" i="5"/>
  <c r="Z10" i="8"/>
  <c r="Y38" i="8"/>
  <c r="Y14" i="8"/>
  <c r="Y13" i="8"/>
  <c r="Y12" i="8"/>
  <c r="Y15" i="8"/>
  <c r="Y11" i="8"/>
  <c r="W27" i="8"/>
  <c r="W29" i="8"/>
  <c r="W26" i="8"/>
  <c r="W25" i="8"/>
  <c r="W28" i="8"/>
  <c r="W35" i="8"/>
  <c r="U33" i="5"/>
  <c r="T37" i="5"/>
  <c r="T38" i="5" s="1"/>
  <c r="U174" i="6"/>
  <c r="U176" i="6" s="1"/>
  <c r="U82" i="6" s="1"/>
  <c r="V170" i="6"/>
  <c r="V72" i="6"/>
  <c r="U76" i="6"/>
  <c r="U78" i="6" s="1"/>
  <c r="V83" i="5" l="1"/>
  <c r="V84" i="5" s="1"/>
  <c r="V69" i="5"/>
  <c r="V70" i="5" s="1"/>
  <c r="V97" i="5"/>
  <c r="V98" i="5" s="1"/>
  <c r="W126" i="6"/>
  <c r="W128" i="6" s="1"/>
  <c r="W80" i="6" s="1"/>
  <c r="V103" i="6"/>
  <c r="V105" i="6" s="1"/>
  <c r="V79" i="6" s="1"/>
  <c r="V55" i="5"/>
  <c r="V56" i="5" s="1"/>
  <c r="W73" i="6"/>
  <c r="W71" i="6"/>
  <c r="W98" i="6"/>
  <c r="W100" i="6"/>
  <c r="W82" i="5"/>
  <c r="W54" i="5"/>
  <c r="W68" i="5"/>
  <c r="W96" i="5"/>
  <c r="W50" i="5"/>
  <c r="W64" i="5"/>
  <c r="W78" i="5"/>
  <c r="W66" i="5"/>
  <c r="W52" i="5"/>
  <c r="W55" i="5" s="1"/>
  <c r="W56" i="5" s="1"/>
  <c r="W80" i="5"/>
  <c r="W92" i="5"/>
  <c r="W94" i="5"/>
  <c r="Z38" i="8"/>
  <c r="AA10" i="8"/>
  <c r="Z12" i="8"/>
  <c r="Z13" i="8"/>
  <c r="Z11" i="8"/>
  <c r="Z14" i="8"/>
  <c r="Z15" i="8"/>
  <c r="Z23" i="5"/>
  <c r="Y25" i="5"/>
  <c r="X35" i="8"/>
  <c r="X28" i="8"/>
  <c r="X27" i="8"/>
  <c r="X25" i="8"/>
  <c r="X29" i="8"/>
  <c r="X26" i="8"/>
  <c r="X175" i="6"/>
  <c r="X127" i="6"/>
  <c r="X104" i="6"/>
  <c r="X151" i="6"/>
  <c r="X83" i="6"/>
  <c r="X145" i="6"/>
  <c r="X123" i="6"/>
  <c r="X147" i="6"/>
  <c r="X121" i="6"/>
  <c r="X169" i="6"/>
  <c r="X171" i="6"/>
  <c r="X36" i="5"/>
  <c r="X34" i="5"/>
  <c r="X32" i="5"/>
  <c r="Y20" i="8"/>
  <c r="Y24" i="8"/>
  <c r="Y16" i="8"/>
  <c r="Y17" i="8"/>
  <c r="Y18" i="8"/>
  <c r="Y19" i="8"/>
  <c r="W150" i="6"/>
  <c r="W152" i="6" s="1"/>
  <c r="W81" i="6" s="1"/>
  <c r="Z84" i="6"/>
  <c r="Y86" i="6"/>
  <c r="V33" i="5"/>
  <c r="U37" i="5"/>
  <c r="U38" i="5" s="1"/>
  <c r="V76" i="6"/>
  <c r="V78" i="6" s="1"/>
  <c r="W72" i="6"/>
  <c r="V174" i="6"/>
  <c r="V176" i="6" s="1"/>
  <c r="V82" i="6" s="1"/>
  <c r="W170" i="6"/>
  <c r="W69" i="5" l="1"/>
  <c r="W70" i="5" s="1"/>
  <c r="X150" i="6"/>
  <c r="X152" i="6" s="1"/>
  <c r="X81" i="6" s="1"/>
  <c r="X126" i="6"/>
  <c r="X128" i="6" s="1"/>
  <c r="X80" i="6" s="1"/>
  <c r="Z86" i="6"/>
  <c r="AA84" i="6"/>
  <c r="AA38" i="8"/>
  <c r="AB10" i="8"/>
  <c r="AA12" i="8"/>
  <c r="AA13" i="8"/>
  <c r="AA14" i="8"/>
  <c r="AA11" i="8"/>
  <c r="AA15" i="8"/>
  <c r="W83" i="5"/>
  <c r="W84" i="5" s="1"/>
  <c r="Y151" i="6"/>
  <c r="Y83" i="6"/>
  <c r="Y175" i="6"/>
  <c r="Y127" i="6"/>
  <c r="Y104" i="6"/>
  <c r="Y171" i="6"/>
  <c r="Y123" i="6"/>
  <c r="Y169" i="6"/>
  <c r="Y147" i="6"/>
  <c r="Y145" i="6"/>
  <c r="Y121" i="6"/>
  <c r="X73" i="6"/>
  <c r="X98" i="6"/>
  <c r="X100" i="6"/>
  <c r="X71" i="6"/>
  <c r="Y36" i="5"/>
  <c r="Y32" i="5"/>
  <c r="Y34" i="5"/>
  <c r="Z24" i="8"/>
  <c r="Z20" i="8"/>
  <c r="Z16" i="8"/>
  <c r="Z19" i="8"/>
  <c r="Z18" i="8"/>
  <c r="Z17" i="8"/>
  <c r="Y26" i="8"/>
  <c r="Y27" i="8"/>
  <c r="Y35" i="8"/>
  <c r="Y28" i="8"/>
  <c r="Y29" i="8"/>
  <c r="Y25" i="8"/>
  <c r="X82" i="5"/>
  <c r="X54" i="5"/>
  <c r="X68" i="5"/>
  <c r="X96" i="5"/>
  <c r="X50" i="5"/>
  <c r="X64" i="5"/>
  <c r="X66" i="5"/>
  <c r="X78" i="5"/>
  <c r="X52" i="5"/>
  <c r="X55" i="5" s="1"/>
  <c r="X56" i="5" s="1"/>
  <c r="X80" i="5"/>
  <c r="X92" i="5"/>
  <c r="X94" i="5"/>
  <c r="Z25" i="5"/>
  <c r="AA23" i="5"/>
  <c r="W97" i="5"/>
  <c r="W98" i="5" s="1"/>
  <c r="W103" i="6"/>
  <c r="W105" i="6" s="1"/>
  <c r="W79" i="6" s="1"/>
  <c r="V37" i="5"/>
  <c r="V38" i="5" s="1"/>
  <c r="W33" i="5"/>
  <c r="W174" i="6"/>
  <c r="W176" i="6" s="1"/>
  <c r="W82" i="6" s="1"/>
  <c r="X170" i="6"/>
  <c r="W76" i="6"/>
  <c r="W78" i="6" s="1"/>
  <c r="X72" i="6"/>
  <c r="X69" i="5" l="1"/>
  <c r="X70" i="5" s="1"/>
  <c r="X97" i="5"/>
  <c r="X98" i="5" s="1"/>
  <c r="X103" i="6"/>
  <c r="X105" i="6" s="1"/>
  <c r="X79" i="6" s="1"/>
  <c r="Y73" i="6"/>
  <c r="Y98" i="6"/>
  <c r="Y71" i="6"/>
  <c r="Y100" i="6"/>
  <c r="Y150" i="6"/>
  <c r="Y152" i="6" s="1"/>
  <c r="Y81" i="6" s="1"/>
  <c r="AA20" i="8"/>
  <c r="AA19" i="8"/>
  <c r="AA17" i="8"/>
  <c r="AA16" i="8"/>
  <c r="AA24" i="8"/>
  <c r="AA18" i="8"/>
  <c r="AA25" i="5"/>
  <c r="AB23" i="5"/>
  <c r="X83" i="5"/>
  <c r="X84" i="5" s="1"/>
  <c r="Y54" i="5"/>
  <c r="Y68" i="5"/>
  <c r="Y96" i="5"/>
  <c r="Y82" i="5"/>
  <c r="Y50" i="5"/>
  <c r="Y64" i="5"/>
  <c r="Y78" i="5"/>
  <c r="Y66" i="5"/>
  <c r="Y52" i="5"/>
  <c r="Y55" i="5" s="1"/>
  <c r="Y56" i="5" s="1"/>
  <c r="Y80" i="5"/>
  <c r="Y92" i="5"/>
  <c r="Y94" i="5"/>
  <c r="AA86" i="6"/>
  <c r="AB84" i="6"/>
  <c r="AC10" i="8"/>
  <c r="AB38" i="8"/>
  <c r="AB11" i="8"/>
  <c r="AB14" i="8"/>
  <c r="AB15" i="8"/>
  <c r="AB13" i="8"/>
  <c r="AB12" i="8"/>
  <c r="Z36" i="5"/>
  <c r="Z34" i="5"/>
  <c r="Z32" i="5"/>
  <c r="Z29" i="8"/>
  <c r="Z25" i="8"/>
  <c r="Z35" i="8"/>
  <c r="Z26" i="8"/>
  <c r="Z27" i="8"/>
  <c r="Z28" i="8"/>
  <c r="Y126" i="6"/>
  <c r="Y128" i="6" s="1"/>
  <c r="Y80" i="6" s="1"/>
  <c r="Z104" i="6"/>
  <c r="Z83" i="6"/>
  <c r="Z175" i="6"/>
  <c r="Z127" i="6"/>
  <c r="Z151" i="6"/>
  <c r="Z145" i="6"/>
  <c r="Z123" i="6"/>
  <c r="Z169" i="6"/>
  <c r="Z121" i="6"/>
  <c r="Z171" i="6"/>
  <c r="Z147" i="6"/>
  <c r="X33" i="5"/>
  <c r="W37" i="5"/>
  <c r="W38" i="5" s="1"/>
  <c r="Y170" i="6"/>
  <c r="X174" i="6"/>
  <c r="X176" i="6" s="1"/>
  <c r="X82" i="6" s="1"/>
  <c r="X76" i="6"/>
  <c r="X78" i="6" s="1"/>
  <c r="Y72" i="6"/>
  <c r="Z150" i="6" l="1"/>
  <c r="Z152" i="6" s="1"/>
  <c r="Z81" i="6" s="1"/>
  <c r="Z126" i="6"/>
  <c r="Z128" i="6" s="1"/>
  <c r="Z80" i="6" s="1"/>
  <c r="Y103" i="6"/>
  <c r="Y105" i="6" s="1"/>
  <c r="Y79" i="6" s="1"/>
  <c r="Y83" i="5"/>
  <c r="Y84" i="5" s="1"/>
  <c r="Y97" i="5"/>
  <c r="Y98" i="5" s="1"/>
  <c r="Z54" i="5"/>
  <c r="Z68" i="5"/>
  <c r="Z82" i="5"/>
  <c r="Z96" i="5"/>
  <c r="Z50" i="5"/>
  <c r="Z64" i="5"/>
  <c r="Z52" i="5"/>
  <c r="Z78" i="5"/>
  <c r="Z80" i="5"/>
  <c r="Z66" i="5"/>
  <c r="Z92" i="5"/>
  <c r="Z94" i="5"/>
  <c r="AC84" i="6"/>
  <c r="AB86" i="6"/>
  <c r="AA36" i="5"/>
  <c r="AA32" i="5"/>
  <c r="AA34" i="5"/>
  <c r="Z73" i="6"/>
  <c r="Z100" i="6"/>
  <c r="Z98" i="6"/>
  <c r="Z71" i="6"/>
  <c r="AA83" i="6"/>
  <c r="AA151" i="6"/>
  <c r="AA175" i="6"/>
  <c r="AA127" i="6"/>
  <c r="AA104" i="6"/>
  <c r="AA121" i="6"/>
  <c r="AA145" i="6"/>
  <c r="AA171" i="6"/>
  <c r="AA123" i="6"/>
  <c r="AA147" i="6"/>
  <c r="AA169" i="6"/>
  <c r="AB19" i="8"/>
  <c r="AB18" i="8"/>
  <c r="AB20" i="8"/>
  <c r="AB16" i="8"/>
  <c r="AB24" i="8"/>
  <c r="AB17" i="8"/>
  <c r="Y69" i="5"/>
  <c r="Y70" i="5" s="1"/>
  <c r="AA29" i="8"/>
  <c r="AA27" i="8"/>
  <c r="AA28" i="8"/>
  <c r="AA35" i="8"/>
  <c r="AA25" i="8"/>
  <c r="AA26" i="8"/>
  <c r="AD10" i="8"/>
  <c r="AC38" i="8"/>
  <c r="AC12" i="8"/>
  <c r="AC14" i="8"/>
  <c r="AC13" i="8"/>
  <c r="AC11" i="8"/>
  <c r="AC15" i="8"/>
  <c r="AC23" i="5"/>
  <c r="AB25" i="5"/>
  <c r="Y33" i="5"/>
  <c r="X37" i="5"/>
  <c r="X38" i="5" s="1"/>
  <c r="Z170" i="6"/>
  <c r="Y174" i="6"/>
  <c r="Y176" i="6" s="1"/>
  <c r="Y82" i="6" s="1"/>
  <c r="Z72" i="6"/>
  <c r="Y76" i="6"/>
  <c r="Y78" i="6" s="1"/>
  <c r="Z69" i="5" l="1"/>
  <c r="Z70" i="5" s="1"/>
  <c r="Z55" i="5"/>
  <c r="Z56" i="5" s="1"/>
  <c r="Z97" i="5"/>
  <c r="Z98" i="5" s="1"/>
  <c r="AC20" i="8"/>
  <c r="AC17" i="8"/>
  <c r="AC24" i="8"/>
  <c r="AC18" i="8"/>
  <c r="AC19" i="8"/>
  <c r="AC16" i="8"/>
  <c r="Z103" i="6"/>
  <c r="Z105" i="6" s="1"/>
  <c r="Z79" i="6" s="1"/>
  <c r="AA82" i="5"/>
  <c r="AA54" i="5"/>
  <c r="AA68" i="5"/>
  <c r="AA96" i="5"/>
  <c r="AA50" i="5"/>
  <c r="AA64" i="5"/>
  <c r="AA78" i="5"/>
  <c r="AA66" i="5"/>
  <c r="AA52" i="5"/>
  <c r="AA55" i="5" s="1"/>
  <c r="AA56" i="5" s="1"/>
  <c r="AA80" i="5"/>
  <c r="AA92" i="5"/>
  <c r="AA94" i="5"/>
  <c r="AA150" i="6"/>
  <c r="AA152" i="6" s="1"/>
  <c r="AA81" i="6" s="1"/>
  <c r="AB36" i="5"/>
  <c r="AB32" i="5"/>
  <c r="AB34" i="5"/>
  <c r="AD38" i="8"/>
  <c r="AE10" i="8"/>
  <c r="AD13" i="8"/>
  <c r="AD14" i="8"/>
  <c r="AD11" i="8"/>
  <c r="AD15" i="8"/>
  <c r="AD12" i="8"/>
  <c r="AA126" i="6"/>
  <c r="AA128" i="6" s="1"/>
  <c r="AA80" i="6" s="1"/>
  <c r="AA73" i="6"/>
  <c r="AA71" i="6"/>
  <c r="AA100" i="6"/>
  <c r="AA98" i="6"/>
  <c r="AB151" i="6"/>
  <c r="AB104" i="6"/>
  <c r="AB175" i="6"/>
  <c r="AB127" i="6"/>
  <c r="AB83" i="6"/>
  <c r="AB121" i="6"/>
  <c r="AB171" i="6"/>
  <c r="AB145" i="6"/>
  <c r="AB169" i="6"/>
  <c r="AB123" i="6"/>
  <c r="AB126" i="6" s="1"/>
  <c r="AB128" i="6" s="1"/>
  <c r="AB80" i="6" s="1"/>
  <c r="AB147" i="6"/>
  <c r="AD23" i="5"/>
  <c r="AC25" i="5"/>
  <c r="AB25" i="8"/>
  <c r="AB26" i="8"/>
  <c r="AB35" i="8"/>
  <c r="AB28" i="8"/>
  <c r="AB27" i="8"/>
  <c r="AB29" i="8"/>
  <c r="AD84" i="6"/>
  <c r="AC86" i="6"/>
  <c r="Z83" i="5"/>
  <c r="Z84" i="5" s="1"/>
  <c r="Z33" i="5"/>
  <c r="Y37" i="5"/>
  <c r="Y38" i="5" s="1"/>
  <c r="AA72" i="6"/>
  <c r="Z76" i="6"/>
  <c r="Z78" i="6" s="1"/>
  <c r="AA170" i="6"/>
  <c r="Z174" i="6"/>
  <c r="Z176" i="6" s="1"/>
  <c r="Z82" i="6" s="1"/>
  <c r="AA83" i="5" l="1"/>
  <c r="AA84" i="5" s="1"/>
  <c r="AA97" i="5"/>
  <c r="AA98" i="5" s="1"/>
  <c r="AA69" i="5"/>
  <c r="AA70" i="5" s="1"/>
  <c r="AD25" i="5"/>
  <c r="AE23" i="5"/>
  <c r="AC27" i="8"/>
  <c r="AC26" i="8"/>
  <c r="AC35" i="8"/>
  <c r="AC29" i="8"/>
  <c r="AC28" i="8"/>
  <c r="AC25" i="8"/>
  <c r="AC36" i="5"/>
  <c r="AC34" i="5"/>
  <c r="AC32" i="5"/>
  <c r="AB73" i="6"/>
  <c r="AB100" i="6"/>
  <c r="AB98" i="6"/>
  <c r="AB71" i="6"/>
  <c r="AD20" i="8"/>
  <c r="AD24" i="8"/>
  <c r="AD18" i="8"/>
  <c r="AD17" i="8"/>
  <c r="AD16" i="8"/>
  <c r="AD19" i="8"/>
  <c r="AD86" i="6"/>
  <c r="AE84" i="6"/>
  <c r="AB150" i="6"/>
  <c r="AB152" i="6" s="1"/>
  <c r="AB81" i="6" s="1"/>
  <c r="AA103" i="6"/>
  <c r="AA105" i="6" s="1"/>
  <c r="AA79" i="6" s="1"/>
  <c r="AC151" i="6"/>
  <c r="AC104" i="6"/>
  <c r="AC127" i="6"/>
  <c r="AC175" i="6"/>
  <c r="AC83" i="6"/>
  <c r="AC145" i="6"/>
  <c r="AC123" i="6"/>
  <c r="AC169" i="6"/>
  <c r="AC147" i="6"/>
  <c r="AC121" i="6"/>
  <c r="AC171" i="6"/>
  <c r="AE38" i="8"/>
  <c r="AF10" i="8"/>
  <c r="AE14" i="8"/>
  <c r="AE13" i="8"/>
  <c r="AE15" i="8"/>
  <c r="AE11" i="8"/>
  <c r="AE12" i="8"/>
  <c r="AB82" i="5"/>
  <c r="AB96" i="5"/>
  <c r="AB54" i="5"/>
  <c r="AB68" i="5"/>
  <c r="AB50" i="5"/>
  <c r="AB64" i="5"/>
  <c r="AB66" i="5"/>
  <c r="AB78" i="5"/>
  <c r="AB52" i="5"/>
  <c r="AB55" i="5" s="1"/>
  <c r="AB56" i="5" s="1"/>
  <c r="AB80" i="5"/>
  <c r="AB92" i="5"/>
  <c r="AB94" i="5"/>
  <c r="AA33" i="5"/>
  <c r="Z37" i="5"/>
  <c r="Z38" i="5" s="1"/>
  <c r="AA174" i="6"/>
  <c r="AA176" i="6" s="1"/>
  <c r="AA82" i="6" s="1"/>
  <c r="AB170" i="6"/>
  <c r="AB72" i="6"/>
  <c r="AA76" i="6"/>
  <c r="AA78" i="6" s="1"/>
  <c r="AC126" i="6" l="1"/>
  <c r="AC128" i="6" s="1"/>
  <c r="AC80" i="6" s="1"/>
  <c r="AB103" i="6"/>
  <c r="AB105" i="6" s="1"/>
  <c r="AB79" i="6" s="1"/>
  <c r="AB69" i="5"/>
  <c r="AB70" i="5" s="1"/>
  <c r="AB97" i="5"/>
  <c r="AB98" i="5" s="1"/>
  <c r="AE86" i="6"/>
  <c r="AF84" i="6"/>
  <c r="AG10" i="8"/>
  <c r="AF38" i="8"/>
  <c r="AF11" i="8"/>
  <c r="AF14" i="8"/>
  <c r="AF12" i="8"/>
  <c r="AF13" i="8"/>
  <c r="AF15" i="8"/>
  <c r="AC150" i="6"/>
  <c r="AC152" i="6" s="1"/>
  <c r="AC81" i="6" s="1"/>
  <c r="AC73" i="6"/>
  <c r="AC71" i="6"/>
  <c r="AC100" i="6"/>
  <c r="AC98" i="6"/>
  <c r="AD83" i="6"/>
  <c r="AD175" i="6"/>
  <c r="AD127" i="6"/>
  <c r="AD151" i="6"/>
  <c r="AD104" i="6"/>
  <c r="AD147" i="6"/>
  <c r="AD171" i="6"/>
  <c r="AD169" i="6"/>
  <c r="AD145" i="6"/>
  <c r="AD123" i="6"/>
  <c r="AD121" i="6"/>
  <c r="AE25" i="5"/>
  <c r="AF23" i="5"/>
  <c r="AB83" i="5"/>
  <c r="AB84" i="5" s="1"/>
  <c r="AE24" i="8"/>
  <c r="AE19" i="8"/>
  <c r="AE17" i="8"/>
  <c r="AE20" i="8"/>
  <c r="AE16" i="8"/>
  <c r="AE18" i="8"/>
  <c r="AD35" i="8"/>
  <c r="AD28" i="8"/>
  <c r="AD25" i="8"/>
  <c r="AD26" i="8"/>
  <c r="AD27" i="8"/>
  <c r="AD29" i="8"/>
  <c r="AC82" i="5"/>
  <c r="AC96" i="5"/>
  <c r="AC54" i="5"/>
  <c r="AC68" i="5"/>
  <c r="AC50" i="5"/>
  <c r="AC64" i="5"/>
  <c r="AC80" i="5"/>
  <c r="AC66" i="5"/>
  <c r="AC78" i="5"/>
  <c r="AC52" i="5"/>
  <c r="AC92" i="5"/>
  <c r="AC94" i="5"/>
  <c r="AD36" i="5"/>
  <c r="AD32" i="5"/>
  <c r="AD34" i="5"/>
  <c r="AB33" i="5"/>
  <c r="AA37" i="5"/>
  <c r="AA38" i="5" s="1"/>
  <c r="AC72" i="6"/>
  <c r="AB76" i="6"/>
  <c r="AB78" i="6" s="1"/>
  <c r="AC170" i="6"/>
  <c r="AB174" i="6"/>
  <c r="AB176" i="6" s="1"/>
  <c r="AB82" i="6" s="1"/>
  <c r="AC83" i="5" l="1"/>
  <c r="AC84" i="5" s="1"/>
  <c r="AD126" i="6"/>
  <c r="AD128" i="6" s="1"/>
  <c r="AD80" i="6" s="1"/>
  <c r="AC97" i="5"/>
  <c r="AC98" i="5" s="1"/>
  <c r="AC69" i="5"/>
  <c r="AC70" i="5" s="1"/>
  <c r="AC55" i="5"/>
  <c r="AD73" i="6"/>
  <c r="AD100" i="6"/>
  <c r="AD71" i="6"/>
  <c r="AD98" i="6"/>
  <c r="AH10" i="8"/>
  <c r="AG38" i="8"/>
  <c r="AG15" i="8"/>
  <c r="AG14" i="8"/>
  <c r="AG13" i="8"/>
  <c r="AG11" i="8"/>
  <c r="AG12" i="8"/>
  <c r="AC56" i="5"/>
  <c r="AE36" i="5"/>
  <c r="AE32" i="5"/>
  <c r="AE34" i="5"/>
  <c r="AG23" i="5"/>
  <c r="AF25" i="5"/>
  <c r="AD54" i="5"/>
  <c r="AD68" i="5"/>
  <c r="AD82" i="5"/>
  <c r="AD96" i="5"/>
  <c r="AD50" i="5"/>
  <c r="AD64" i="5"/>
  <c r="AD78" i="5"/>
  <c r="AD66" i="5"/>
  <c r="AD80" i="5"/>
  <c r="AD52" i="5"/>
  <c r="AD92" i="5"/>
  <c r="AD94" i="5"/>
  <c r="AE29" i="8"/>
  <c r="AE26" i="8"/>
  <c r="AE27" i="8"/>
  <c r="AE28" i="8"/>
  <c r="AE35" i="8"/>
  <c r="AE25" i="8"/>
  <c r="AC103" i="6"/>
  <c r="AC105" i="6" s="1"/>
  <c r="AC79" i="6" s="1"/>
  <c r="AG84" i="6"/>
  <c r="AF86" i="6"/>
  <c r="AD150" i="6"/>
  <c r="AD152" i="6" s="1"/>
  <c r="AD81" i="6" s="1"/>
  <c r="AF19" i="8"/>
  <c r="AF20" i="8"/>
  <c r="AF16" i="8"/>
  <c r="AF18" i="8"/>
  <c r="AF24" i="8"/>
  <c r="AF17" i="8"/>
  <c r="AE83" i="6"/>
  <c r="AE175" i="6"/>
  <c r="AE151" i="6"/>
  <c r="AE127" i="6"/>
  <c r="AE104" i="6"/>
  <c r="AE123" i="6"/>
  <c r="AE121" i="6"/>
  <c r="AE145" i="6"/>
  <c r="AE147" i="6"/>
  <c r="AE169" i="6"/>
  <c r="AE171" i="6"/>
  <c r="AC33" i="5"/>
  <c r="AB37" i="5"/>
  <c r="AB38" i="5" s="1"/>
  <c r="AC174" i="6"/>
  <c r="AC176" i="6" s="1"/>
  <c r="AC82" i="6" s="1"/>
  <c r="AD170" i="6"/>
  <c r="AD72" i="6"/>
  <c r="AC76" i="6"/>
  <c r="AC78" i="6" s="1"/>
  <c r="AD55" i="5" l="1"/>
  <c r="AD56" i="5" s="1"/>
  <c r="AF28" i="8"/>
  <c r="AF26" i="8"/>
  <c r="AF35" i="8"/>
  <c r="AF27" i="8"/>
  <c r="AF25" i="8"/>
  <c r="AF29" i="8"/>
  <c r="AH23" i="5"/>
  <c r="AG25" i="5"/>
  <c r="AE126" i="6"/>
  <c r="AE128" i="6" s="1"/>
  <c r="AE80" i="6" s="1"/>
  <c r="AE150" i="6"/>
  <c r="AE152" i="6" s="1"/>
  <c r="AE81" i="6" s="1"/>
  <c r="AE73" i="6"/>
  <c r="AE98" i="6"/>
  <c r="AE100" i="6"/>
  <c r="AE71" i="6"/>
  <c r="AF127" i="6"/>
  <c r="AF175" i="6"/>
  <c r="AF151" i="6"/>
  <c r="AF104" i="6"/>
  <c r="AF83" i="6"/>
  <c r="AF123" i="6"/>
  <c r="AF171" i="6"/>
  <c r="AF121" i="6"/>
  <c r="AF169" i="6"/>
  <c r="AF147" i="6"/>
  <c r="AF145" i="6"/>
  <c r="AD83" i="5"/>
  <c r="AD84" i="5" s="1"/>
  <c r="AG20" i="8"/>
  <c r="AG19" i="8"/>
  <c r="AG18" i="8"/>
  <c r="AG17" i="8"/>
  <c r="AG24" i="8"/>
  <c r="AG16" i="8"/>
  <c r="AD103" i="6"/>
  <c r="AD105" i="6" s="1"/>
  <c r="AD79" i="6" s="1"/>
  <c r="AH84" i="6"/>
  <c r="AG86" i="6"/>
  <c r="AD97" i="5"/>
  <c r="AD98" i="5" s="1"/>
  <c r="AD69" i="5"/>
  <c r="AD70" i="5" s="1"/>
  <c r="AF36" i="5"/>
  <c r="AF32" i="5"/>
  <c r="AF34" i="5"/>
  <c r="AE82" i="5"/>
  <c r="AE54" i="5"/>
  <c r="AE68" i="5"/>
  <c r="AE96" i="5"/>
  <c r="AE50" i="5"/>
  <c r="AE64" i="5"/>
  <c r="AE66" i="5"/>
  <c r="AE80" i="5"/>
  <c r="AE78" i="5"/>
  <c r="AE52" i="5"/>
  <c r="AE92" i="5"/>
  <c r="AE94" i="5"/>
  <c r="AH38" i="8"/>
  <c r="AI10" i="8"/>
  <c r="AH12" i="8"/>
  <c r="AH11" i="8"/>
  <c r="AH14" i="8"/>
  <c r="AH15" i="8"/>
  <c r="AH13" i="8"/>
  <c r="AD33" i="5"/>
  <c r="AC37" i="5"/>
  <c r="AC38" i="5" s="1"/>
  <c r="AD76" i="6"/>
  <c r="AD78" i="6" s="1"/>
  <c r="AE72" i="6"/>
  <c r="AE170" i="6"/>
  <c r="AD174" i="6"/>
  <c r="AD176" i="6" s="1"/>
  <c r="AD82" i="6" s="1"/>
  <c r="AE97" i="5" l="1"/>
  <c r="AE98" i="5" s="1"/>
  <c r="AE83" i="5"/>
  <c r="AE84" i="5" s="1"/>
  <c r="AF150" i="6"/>
  <c r="AF152" i="6" s="1"/>
  <c r="AF81" i="6" s="1"/>
  <c r="AF126" i="6"/>
  <c r="AF128" i="6" s="1"/>
  <c r="AF80" i="6" s="1"/>
  <c r="AG36" i="5"/>
  <c r="AG32" i="5"/>
  <c r="AG34" i="5"/>
  <c r="AE69" i="5"/>
  <c r="AE70" i="5" s="1"/>
  <c r="AG175" i="6"/>
  <c r="AG151" i="6"/>
  <c r="AG83" i="6"/>
  <c r="AG127" i="6"/>
  <c r="AG104" i="6"/>
  <c r="AG147" i="6"/>
  <c r="AG145" i="6"/>
  <c r="AG121" i="6"/>
  <c r="AG171" i="6"/>
  <c r="AG123" i="6"/>
  <c r="AG169" i="6"/>
  <c r="AG25" i="8"/>
  <c r="AG29" i="8"/>
  <c r="AG26" i="8"/>
  <c r="AG35" i="8"/>
  <c r="AG27" i="8"/>
  <c r="AG28" i="8"/>
  <c r="AF73" i="6"/>
  <c r="AF100" i="6"/>
  <c r="AF71" i="6"/>
  <c r="AF98" i="6"/>
  <c r="AH25" i="5"/>
  <c r="AI23" i="5"/>
  <c r="AI38" i="8"/>
  <c r="AJ10" i="8"/>
  <c r="AI15" i="8"/>
  <c r="AI13" i="8"/>
  <c r="AI11" i="8"/>
  <c r="AI14" i="8"/>
  <c r="AI12" i="8"/>
  <c r="AE55" i="5"/>
  <c r="AE56" i="5" s="1"/>
  <c r="AF82" i="5"/>
  <c r="AF54" i="5"/>
  <c r="AF68" i="5"/>
  <c r="AF96" i="5"/>
  <c r="AF50" i="5"/>
  <c r="AF64" i="5"/>
  <c r="AF66" i="5"/>
  <c r="AF52" i="5"/>
  <c r="AF80" i="5"/>
  <c r="AF78" i="5"/>
  <c r="AF92" i="5"/>
  <c r="AF94" i="5"/>
  <c r="AH86" i="6"/>
  <c r="AI84" i="6"/>
  <c r="AH18" i="8"/>
  <c r="AH19" i="8"/>
  <c r="AH16" i="8"/>
  <c r="AH17" i="8"/>
  <c r="AH20" i="8"/>
  <c r="AH24" i="8"/>
  <c r="AE103" i="6"/>
  <c r="AE105" i="6" s="1"/>
  <c r="AE79" i="6" s="1"/>
  <c r="AE33" i="5"/>
  <c r="AD37" i="5"/>
  <c r="AD38" i="5" s="1"/>
  <c r="AF72" i="6"/>
  <c r="AE76" i="6"/>
  <c r="AE78" i="6" s="1"/>
  <c r="AE174" i="6"/>
  <c r="AE176" i="6" s="1"/>
  <c r="AE82" i="6" s="1"/>
  <c r="AF170" i="6"/>
  <c r="AF97" i="5" l="1"/>
  <c r="AF98" i="5" s="1"/>
  <c r="AF103" i="6"/>
  <c r="AF105" i="6" s="1"/>
  <c r="AF79" i="6" s="1"/>
  <c r="AF83" i="5"/>
  <c r="AF84" i="5" s="1"/>
  <c r="AF69" i="5"/>
  <c r="AF70" i="5" s="1"/>
  <c r="AH83" i="6"/>
  <c r="AH104" i="6"/>
  <c r="AH127" i="6"/>
  <c r="AH151" i="6"/>
  <c r="AH175" i="6"/>
  <c r="AH123" i="6"/>
  <c r="AH145" i="6"/>
  <c r="AH169" i="6"/>
  <c r="AH147" i="6"/>
  <c r="AH121" i="6"/>
  <c r="AH171" i="6"/>
  <c r="AF55" i="5"/>
  <c r="AF56" i="5" s="1"/>
  <c r="AI25" i="5"/>
  <c r="AJ23" i="5"/>
  <c r="AG73" i="6"/>
  <c r="AG98" i="6"/>
  <c r="AG71" i="6"/>
  <c r="AG100" i="6"/>
  <c r="AH36" i="5"/>
  <c r="AH34" i="5"/>
  <c r="AH32" i="5"/>
  <c r="AG126" i="6"/>
  <c r="AG128" i="6" s="1"/>
  <c r="AG80" i="6" s="1"/>
  <c r="AG150" i="6"/>
  <c r="AG152" i="6" s="1"/>
  <c r="AG81" i="6" s="1"/>
  <c r="AI24" i="8"/>
  <c r="AI20" i="8"/>
  <c r="AI18" i="8"/>
  <c r="AI16" i="8"/>
  <c r="AI19" i="8"/>
  <c r="AI17" i="8"/>
  <c r="AH35" i="8"/>
  <c r="AH26" i="8"/>
  <c r="AH29" i="8"/>
  <c r="AH25" i="8"/>
  <c r="AH28" i="8"/>
  <c r="AH27" i="8"/>
  <c r="AI86" i="6"/>
  <c r="AJ84" i="6"/>
  <c r="AK10" i="8"/>
  <c r="AJ38" i="8"/>
  <c r="AJ12" i="8"/>
  <c r="AJ11" i="8"/>
  <c r="AJ15" i="8"/>
  <c r="AJ14" i="8"/>
  <c r="AJ13" i="8"/>
  <c r="AG54" i="5"/>
  <c r="AG68" i="5"/>
  <c r="AG96" i="5"/>
  <c r="AG82" i="5"/>
  <c r="AG50" i="5"/>
  <c r="AG64" i="5"/>
  <c r="AG66" i="5"/>
  <c r="AG52" i="5"/>
  <c r="AG80" i="5"/>
  <c r="AG78" i="5"/>
  <c r="AG92" i="5"/>
  <c r="AG94" i="5"/>
  <c r="AF33" i="5"/>
  <c r="AE37" i="5"/>
  <c r="AE38" i="5" s="1"/>
  <c r="AG170" i="6"/>
  <c r="AF174" i="6"/>
  <c r="AF176" i="6" s="1"/>
  <c r="AF82" i="6" s="1"/>
  <c r="AF76" i="6"/>
  <c r="AF78" i="6" s="1"/>
  <c r="AG72" i="6"/>
  <c r="AG69" i="5" l="1"/>
  <c r="AG70" i="5" s="1"/>
  <c r="AG97" i="5"/>
  <c r="AG98" i="5" s="1"/>
  <c r="AG55" i="5"/>
  <c r="AG56" i="5" s="1"/>
  <c r="AJ24" i="8"/>
  <c r="AJ17" i="8"/>
  <c r="AJ16" i="8"/>
  <c r="AJ20" i="8"/>
  <c r="AJ19" i="8"/>
  <c r="AJ18" i="8"/>
  <c r="AH54" i="5"/>
  <c r="AH68" i="5"/>
  <c r="AH82" i="5"/>
  <c r="AH96" i="5"/>
  <c r="AH50" i="5"/>
  <c r="AH64" i="5"/>
  <c r="AH78" i="5"/>
  <c r="AH80" i="5"/>
  <c r="AH66" i="5"/>
  <c r="AH52" i="5"/>
  <c r="AH92" i="5"/>
  <c r="AH94" i="5"/>
  <c r="AI26" i="8"/>
  <c r="AI25" i="8"/>
  <c r="AI28" i="8"/>
  <c r="AI35" i="8"/>
  <c r="AI29" i="8"/>
  <c r="AI27" i="8"/>
  <c r="AL10" i="8"/>
  <c r="AK38" i="8"/>
  <c r="AK15" i="8"/>
  <c r="AK14" i="8"/>
  <c r="AK12" i="8"/>
  <c r="AK13" i="8"/>
  <c r="AK11" i="8"/>
  <c r="AG103" i="6"/>
  <c r="AG105" i="6" s="1"/>
  <c r="AG79" i="6" s="1"/>
  <c r="AK23" i="5"/>
  <c r="AJ25" i="5"/>
  <c r="AH126" i="6"/>
  <c r="AH128" i="6" s="1"/>
  <c r="AH80" i="6" s="1"/>
  <c r="AI83" i="6"/>
  <c r="AI175" i="6"/>
  <c r="AI151" i="6"/>
  <c r="AI127" i="6"/>
  <c r="AI104" i="6"/>
  <c r="AI147" i="6"/>
  <c r="AI121" i="6"/>
  <c r="AI145" i="6"/>
  <c r="AI123" i="6"/>
  <c r="AI169" i="6"/>
  <c r="AI171" i="6"/>
  <c r="AG83" i="5"/>
  <c r="AG84" i="5" s="1"/>
  <c r="AK84" i="6"/>
  <c r="AJ86" i="6"/>
  <c r="AI36" i="5"/>
  <c r="AI34" i="5"/>
  <c r="AI32" i="5"/>
  <c r="AH150" i="6"/>
  <c r="AH152" i="6" s="1"/>
  <c r="AH81" i="6" s="1"/>
  <c r="AH73" i="6"/>
  <c r="AH71" i="6"/>
  <c r="AH100" i="6"/>
  <c r="AH98" i="6"/>
  <c r="AF37" i="5"/>
  <c r="AF38" i="5" s="1"/>
  <c r="AG33" i="5"/>
  <c r="AH170" i="6"/>
  <c r="AG174" i="6"/>
  <c r="AG176" i="6" s="1"/>
  <c r="AG82" i="6" s="1"/>
  <c r="AG76" i="6"/>
  <c r="AG78" i="6" s="1"/>
  <c r="AH72" i="6"/>
  <c r="AI126" i="6" l="1"/>
  <c r="AI128" i="6" s="1"/>
  <c r="AI80" i="6" s="1"/>
  <c r="AH55" i="5"/>
  <c r="AH56" i="5" s="1"/>
  <c r="AH103" i="6"/>
  <c r="AH105" i="6" s="1"/>
  <c r="AH79" i="6" s="1"/>
  <c r="AH97" i="5"/>
  <c r="AH98" i="5" s="1"/>
  <c r="AH83" i="5"/>
  <c r="AH84" i="5" s="1"/>
  <c r="AL84" i="6"/>
  <c r="AK86" i="6"/>
  <c r="AH69" i="5"/>
  <c r="AH70" i="5" s="1"/>
  <c r="AI82" i="5"/>
  <c r="AI54" i="5"/>
  <c r="AI68" i="5"/>
  <c r="AI96" i="5"/>
  <c r="AI50" i="5"/>
  <c r="AI64" i="5"/>
  <c r="AI78" i="5"/>
  <c r="AI80" i="5"/>
  <c r="AI66" i="5"/>
  <c r="AI52" i="5"/>
  <c r="AI92" i="5"/>
  <c r="AI94" i="5"/>
  <c r="AJ36" i="5"/>
  <c r="AJ32" i="5"/>
  <c r="AJ34" i="5"/>
  <c r="AK17" i="8"/>
  <c r="AK24" i="8"/>
  <c r="AK19" i="8"/>
  <c r="AK20" i="8"/>
  <c r="AK16" i="8"/>
  <c r="AK18" i="8"/>
  <c r="AI73" i="6"/>
  <c r="AI100" i="6"/>
  <c r="AI71" i="6"/>
  <c r="AI98" i="6"/>
  <c r="AJ127" i="6"/>
  <c r="AJ175" i="6"/>
  <c r="AJ151" i="6"/>
  <c r="AJ83" i="6"/>
  <c r="AJ104" i="6"/>
  <c r="AJ147" i="6"/>
  <c r="AJ171" i="6"/>
  <c r="AJ123" i="6"/>
  <c r="AJ169" i="6"/>
  <c r="AJ145" i="6"/>
  <c r="AJ121" i="6"/>
  <c r="AI150" i="6"/>
  <c r="AI152" i="6" s="1"/>
  <c r="AI81" i="6" s="1"/>
  <c r="AL23" i="5"/>
  <c r="AK25" i="5"/>
  <c r="AL38" i="8"/>
  <c r="AM10" i="8"/>
  <c r="AL11" i="8"/>
  <c r="AL12" i="8"/>
  <c r="AL15" i="8"/>
  <c r="AL14" i="8"/>
  <c r="AL13" i="8"/>
  <c r="AJ27" i="8"/>
  <c r="AJ25" i="8"/>
  <c r="AJ28" i="8"/>
  <c r="AJ29" i="8"/>
  <c r="AJ26" i="8"/>
  <c r="AJ35" i="8"/>
  <c r="AH33" i="5"/>
  <c r="AG37" i="5"/>
  <c r="AG38" i="5" s="1"/>
  <c r="AI72" i="6"/>
  <c r="AH76" i="6"/>
  <c r="AH78" i="6" s="1"/>
  <c r="AH174" i="6"/>
  <c r="AH176" i="6" s="1"/>
  <c r="AH82" i="6" s="1"/>
  <c r="AI170" i="6"/>
  <c r="AI97" i="5" l="1"/>
  <c r="AI98" i="5" s="1"/>
  <c r="AI83" i="5"/>
  <c r="AI84" i="5" s="1"/>
  <c r="AI69" i="5"/>
  <c r="AI70" i="5" s="1"/>
  <c r="AJ126" i="6"/>
  <c r="AJ128" i="6" s="1"/>
  <c r="AJ80" i="6" s="1"/>
  <c r="AM38" i="8"/>
  <c r="AN10" i="8"/>
  <c r="AM11" i="8"/>
  <c r="AM15" i="8"/>
  <c r="AM13" i="8"/>
  <c r="AM14" i="8"/>
  <c r="AM12" i="8"/>
  <c r="AJ73" i="6"/>
  <c r="AJ71" i="6"/>
  <c r="AJ98" i="6"/>
  <c r="AJ100" i="6"/>
  <c r="AK28" i="8"/>
  <c r="AK26" i="8"/>
  <c r="AK29" i="8"/>
  <c r="AK27" i="8"/>
  <c r="AK25" i="8"/>
  <c r="AK35" i="8"/>
  <c r="AJ82" i="5"/>
  <c r="AJ96" i="5"/>
  <c r="AJ54" i="5"/>
  <c r="AJ68" i="5"/>
  <c r="AJ50" i="5"/>
  <c r="AJ64" i="5"/>
  <c r="AJ66" i="5"/>
  <c r="AJ78" i="5"/>
  <c r="AJ80" i="5"/>
  <c r="AJ52" i="5"/>
  <c r="AJ92" i="5"/>
  <c r="AJ94" i="5"/>
  <c r="AL20" i="8"/>
  <c r="AL24" i="8"/>
  <c r="AL16" i="8"/>
  <c r="AL18" i="8"/>
  <c r="AL19" i="8"/>
  <c r="AL17" i="8"/>
  <c r="AK36" i="5"/>
  <c r="AK32" i="5"/>
  <c r="AK34" i="5"/>
  <c r="AJ150" i="6"/>
  <c r="AJ152" i="6" s="1"/>
  <c r="AJ81" i="6" s="1"/>
  <c r="AI103" i="6"/>
  <c r="AI105" i="6" s="1"/>
  <c r="AI79" i="6" s="1"/>
  <c r="AK175" i="6"/>
  <c r="AK151" i="6"/>
  <c r="AK104" i="6"/>
  <c r="AK83" i="6"/>
  <c r="AK127" i="6"/>
  <c r="AK147" i="6"/>
  <c r="AK145" i="6"/>
  <c r="AK123" i="6"/>
  <c r="AK121" i="6"/>
  <c r="AK169" i="6"/>
  <c r="AK171" i="6"/>
  <c r="AL25" i="5"/>
  <c r="AM23" i="5"/>
  <c r="AI55" i="5"/>
  <c r="AI56" i="5" s="1"/>
  <c r="AL86" i="6"/>
  <c r="AM84" i="6"/>
  <c r="AH37" i="5"/>
  <c r="AH38" i="5" s="1"/>
  <c r="AI33" i="5"/>
  <c r="AJ170" i="6"/>
  <c r="AI174" i="6"/>
  <c r="AI176" i="6" s="1"/>
  <c r="AI82" i="6" s="1"/>
  <c r="AI76" i="6"/>
  <c r="AI78" i="6" s="1"/>
  <c r="AJ72" i="6"/>
  <c r="AJ83" i="5" l="1"/>
  <c r="AJ84" i="5" s="1"/>
  <c r="AJ55" i="5"/>
  <c r="AJ56" i="5" s="1"/>
  <c r="AJ103" i="6"/>
  <c r="AJ105" i="6" s="1"/>
  <c r="AJ79" i="6" s="1"/>
  <c r="AK126" i="6"/>
  <c r="AK128" i="6" s="1"/>
  <c r="AK80" i="6" s="1"/>
  <c r="AJ69" i="5"/>
  <c r="AJ70" i="5" s="1"/>
  <c r="AK150" i="6"/>
  <c r="AK152" i="6" s="1"/>
  <c r="AK81" i="6" s="1"/>
  <c r="AL29" i="8"/>
  <c r="AL26" i="8"/>
  <c r="AL27" i="8"/>
  <c r="AL35" i="8"/>
  <c r="AL28" i="8"/>
  <c r="AL25" i="8"/>
  <c r="AM25" i="5"/>
  <c r="AN23" i="5"/>
  <c r="AO10" i="8"/>
  <c r="AN38" i="8"/>
  <c r="AN15" i="8"/>
  <c r="AN12" i="8"/>
  <c r="AN13" i="8"/>
  <c r="AN14" i="8"/>
  <c r="AN11" i="8"/>
  <c r="AL83" i="6"/>
  <c r="AL175" i="6"/>
  <c r="AL151" i="6"/>
  <c r="AL127" i="6"/>
  <c r="AL104" i="6"/>
  <c r="AL147" i="6"/>
  <c r="AL121" i="6"/>
  <c r="AL123" i="6"/>
  <c r="AL169" i="6"/>
  <c r="AL145" i="6"/>
  <c r="AL171" i="6"/>
  <c r="AM86" i="6"/>
  <c r="AN84" i="6"/>
  <c r="AL36" i="5"/>
  <c r="AL32" i="5"/>
  <c r="AL34" i="5"/>
  <c r="AK73" i="6"/>
  <c r="AK100" i="6"/>
  <c r="AK98" i="6"/>
  <c r="AK71" i="6"/>
  <c r="AK82" i="5"/>
  <c r="AK96" i="5"/>
  <c r="AK54" i="5"/>
  <c r="AK68" i="5"/>
  <c r="AK50" i="5"/>
  <c r="AK64" i="5"/>
  <c r="AK66" i="5"/>
  <c r="AK80" i="5"/>
  <c r="AK52" i="5"/>
  <c r="AK55" i="5" s="1"/>
  <c r="AK78" i="5"/>
  <c r="AK92" i="5"/>
  <c r="AK94" i="5"/>
  <c r="AJ97" i="5"/>
  <c r="AJ98" i="5" s="1"/>
  <c r="AM19" i="8"/>
  <c r="AM24" i="8"/>
  <c r="AM16" i="8"/>
  <c r="AM20" i="8"/>
  <c r="AM17" i="8"/>
  <c r="AM18" i="8"/>
  <c r="AJ33" i="5"/>
  <c r="AI37" i="5"/>
  <c r="AI38" i="5" s="1"/>
  <c r="AK170" i="6"/>
  <c r="AJ174" i="6"/>
  <c r="AJ176" i="6" s="1"/>
  <c r="AJ82" i="6" s="1"/>
  <c r="AJ76" i="6"/>
  <c r="AJ78" i="6" s="1"/>
  <c r="AK72" i="6"/>
  <c r="AK83" i="5" l="1"/>
  <c r="AK84" i="5" s="1"/>
  <c r="AK69" i="5"/>
  <c r="AK70" i="5" s="1"/>
  <c r="AK103" i="6"/>
  <c r="AK105" i="6" s="1"/>
  <c r="AK79" i="6" s="1"/>
  <c r="AL54" i="5"/>
  <c r="AL68" i="5"/>
  <c r="AL96" i="5"/>
  <c r="AL82" i="5"/>
  <c r="AL50" i="5"/>
  <c r="AL64" i="5"/>
  <c r="AL52" i="5"/>
  <c r="AL80" i="5"/>
  <c r="AL78" i="5"/>
  <c r="AL66" i="5"/>
  <c r="AL69" i="5" s="1"/>
  <c r="AL70" i="5" s="1"/>
  <c r="AL92" i="5"/>
  <c r="AL94" i="5"/>
  <c r="AL150" i="6"/>
  <c r="AL152" i="6" s="1"/>
  <c r="AL81" i="6" s="1"/>
  <c r="AO38" i="8"/>
  <c r="AP10" i="8"/>
  <c r="AO11" i="8"/>
  <c r="AO15" i="8"/>
  <c r="AO13" i="8"/>
  <c r="AO12" i="8"/>
  <c r="AO14" i="8"/>
  <c r="AM26" i="8"/>
  <c r="AM29" i="8"/>
  <c r="AM25" i="8"/>
  <c r="AM28" i="8"/>
  <c r="AM35" i="8"/>
  <c r="AM27" i="8"/>
  <c r="AN20" i="8"/>
  <c r="AN17" i="8"/>
  <c r="AN19" i="8"/>
  <c r="AN18" i="8"/>
  <c r="AN16" i="8"/>
  <c r="AN24" i="8"/>
  <c r="AK56" i="5"/>
  <c r="AO84" i="6"/>
  <c r="AN86" i="6"/>
  <c r="AL73" i="6"/>
  <c r="AL98" i="6"/>
  <c r="AL100" i="6"/>
  <c r="AL71" i="6"/>
  <c r="AO23" i="5"/>
  <c r="AN25" i="5"/>
  <c r="AK97" i="5"/>
  <c r="AK98" i="5" s="1"/>
  <c r="AM83" i="6"/>
  <c r="AM175" i="6"/>
  <c r="AM104" i="6"/>
  <c r="AM127" i="6"/>
  <c r="AM151" i="6"/>
  <c r="AM147" i="6"/>
  <c r="AM145" i="6"/>
  <c r="AM169" i="6"/>
  <c r="AM121" i="6"/>
  <c r="AM171" i="6"/>
  <c r="AM123" i="6"/>
  <c r="AL126" i="6"/>
  <c r="AL128" i="6" s="1"/>
  <c r="AL80" i="6" s="1"/>
  <c r="AM36" i="5"/>
  <c r="AM32" i="5"/>
  <c r="AM34" i="5"/>
  <c r="AJ37" i="5"/>
  <c r="AJ38" i="5" s="1"/>
  <c r="AK33" i="5"/>
  <c r="AL72" i="6"/>
  <c r="AK76" i="6"/>
  <c r="AK78" i="6" s="1"/>
  <c r="AL170" i="6"/>
  <c r="AK174" i="6"/>
  <c r="AK176" i="6" s="1"/>
  <c r="AK82" i="6" s="1"/>
  <c r="AL55" i="5" l="1"/>
  <c r="AL56" i="5" s="1"/>
  <c r="AN83" i="6"/>
  <c r="AN175" i="6"/>
  <c r="AN127" i="6"/>
  <c r="AN104" i="6"/>
  <c r="AN151" i="6"/>
  <c r="AN145" i="6"/>
  <c r="AN147" i="6"/>
  <c r="AN171" i="6"/>
  <c r="AN121" i="6"/>
  <c r="AN169" i="6"/>
  <c r="AN123" i="6"/>
  <c r="AP38" i="8"/>
  <c r="AQ10" i="8"/>
  <c r="AP11" i="8"/>
  <c r="AP15" i="8"/>
  <c r="AP12" i="8"/>
  <c r="AP13" i="8"/>
  <c r="AP14" i="8"/>
  <c r="AL103" i="6"/>
  <c r="AL105" i="6" s="1"/>
  <c r="AL79" i="6" s="1"/>
  <c r="AP84" i="6"/>
  <c r="AO86" i="6"/>
  <c r="AO24" i="8"/>
  <c r="AO17" i="8"/>
  <c r="AO20" i="8"/>
  <c r="AO19" i="8"/>
  <c r="AO18" i="8"/>
  <c r="AO16" i="8"/>
  <c r="AM82" i="5"/>
  <c r="AM54" i="5"/>
  <c r="AM68" i="5"/>
  <c r="AM96" i="5"/>
  <c r="AM50" i="5"/>
  <c r="AM64" i="5"/>
  <c r="AM52" i="5"/>
  <c r="AM66" i="5"/>
  <c r="AM78" i="5"/>
  <c r="AM80" i="5"/>
  <c r="AM92" i="5"/>
  <c r="AM94" i="5"/>
  <c r="AM73" i="6"/>
  <c r="AM71" i="6"/>
  <c r="AM100" i="6"/>
  <c r="AM98" i="6"/>
  <c r="AM126" i="6"/>
  <c r="AM128" i="6" s="1"/>
  <c r="AM80" i="6" s="1"/>
  <c r="AN36" i="5"/>
  <c r="AN32" i="5"/>
  <c r="AN34" i="5"/>
  <c r="AM150" i="6"/>
  <c r="AM152" i="6" s="1"/>
  <c r="AM81" i="6" s="1"/>
  <c r="AP23" i="5"/>
  <c r="AO25" i="5"/>
  <c r="AN29" i="8"/>
  <c r="AN35" i="8"/>
  <c r="AN26" i="8"/>
  <c r="AN28" i="8"/>
  <c r="AN27" i="8"/>
  <c r="AN25" i="8"/>
  <c r="AL97" i="5"/>
  <c r="AL98" i="5" s="1"/>
  <c r="AL83" i="5"/>
  <c r="AL84" i="5" s="1"/>
  <c r="AK37" i="5"/>
  <c r="AK38" i="5" s="1"/>
  <c r="AL33" i="5"/>
  <c r="AL174" i="6"/>
  <c r="AL176" i="6" s="1"/>
  <c r="AL82" i="6" s="1"/>
  <c r="AM170" i="6"/>
  <c r="AL76" i="6"/>
  <c r="AL78" i="6" s="1"/>
  <c r="AM72" i="6"/>
  <c r="AM97" i="5" l="1"/>
  <c r="AM98" i="5" s="1"/>
  <c r="AM69" i="5"/>
  <c r="AM70" i="5" s="1"/>
  <c r="AN150" i="6"/>
  <c r="AN152" i="6" s="1"/>
  <c r="AN81" i="6" s="1"/>
  <c r="AN126" i="6"/>
  <c r="AN128" i="6" s="1"/>
  <c r="AN80" i="6" s="1"/>
  <c r="AQ84" i="6"/>
  <c r="AP86" i="6"/>
  <c r="AP24" i="8"/>
  <c r="AP20" i="8"/>
  <c r="AP17" i="8"/>
  <c r="AP19" i="8"/>
  <c r="AP16" i="8"/>
  <c r="AP18" i="8"/>
  <c r="AM103" i="6"/>
  <c r="AM105" i="6" s="1"/>
  <c r="AM79" i="6" s="1"/>
  <c r="AM55" i="5"/>
  <c r="AM56" i="5" s="1"/>
  <c r="AO35" i="8"/>
  <c r="AO29" i="8"/>
  <c r="AO25" i="8"/>
  <c r="AO28" i="8"/>
  <c r="AO27" i="8"/>
  <c r="AO26" i="8"/>
  <c r="AO36" i="5"/>
  <c r="AO32" i="5"/>
  <c r="AO34" i="5"/>
  <c r="AP25" i="5"/>
  <c r="AQ23" i="5"/>
  <c r="AN82" i="5"/>
  <c r="AN54" i="5"/>
  <c r="AN68" i="5"/>
  <c r="AN96" i="5"/>
  <c r="AN50" i="5"/>
  <c r="AN64" i="5"/>
  <c r="AN80" i="5"/>
  <c r="AN78" i="5"/>
  <c r="AN66" i="5"/>
  <c r="AN52" i="5"/>
  <c r="AN92" i="5"/>
  <c r="AN94" i="5"/>
  <c r="AM83" i="5"/>
  <c r="AM84" i="5" s="1"/>
  <c r="AO175" i="6"/>
  <c r="AO127" i="6"/>
  <c r="AO104" i="6"/>
  <c r="AO151" i="6"/>
  <c r="AO83" i="6"/>
  <c r="AO145" i="6"/>
  <c r="AO147" i="6"/>
  <c r="AO171" i="6"/>
  <c r="AO169" i="6"/>
  <c r="AO123" i="6"/>
  <c r="AO121" i="6"/>
  <c r="AQ38" i="8"/>
  <c r="AR10" i="8"/>
  <c r="AQ13" i="8"/>
  <c r="AQ11" i="8"/>
  <c r="AQ15" i="8"/>
  <c r="AQ12" i="8"/>
  <c r="AQ14" i="8"/>
  <c r="AN73" i="6"/>
  <c r="AN100" i="6"/>
  <c r="AN71" i="6"/>
  <c r="AN98" i="6"/>
  <c r="AM33" i="5"/>
  <c r="AL37" i="5"/>
  <c r="AL38" i="5" s="1"/>
  <c r="AM174" i="6"/>
  <c r="AM176" i="6" s="1"/>
  <c r="AM82" i="6" s="1"/>
  <c r="AN170" i="6"/>
  <c r="AM76" i="6"/>
  <c r="AM78" i="6" s="1"/>
  <c r="AN72" i="6"/>
  <c r="AN55" i="5" l="1"/>
  <c r="AN56" i="5" s="1"/>
  <c r="AN69" i="5"/>
  <c r="AO126" i="6"/>
  <c r="AO128" i="6" s="1"/>
  <c r="AO80" i="6" s="1"/>
  <c r="AN83" i="5"/>
  <c r="AN84" i="5" s="1"/>
  <c r="AP36" i="5"/>
  <c r="AP34" i="5"/>
  <c r="AP32" i="5"/>
  <c r="AS10" i="8"/>
  <c r="AR38" i="8"/>
  <c r="AR13" i="8"/>
  <c r="AR11" i="8"/>
  <c r="AR14" i="8"/>
  <c r="AR15" i="8"/>
  <c r="AR12" i="8"/>
  <c r="AO73" i="6"/>
  <c r="AO98" i="6"/>
  <c r="AO100" i="6"/>
  <c r="AO71" i="6"/>
  <c r="AP35" i="8"/>
  <c r="AP29" i="8"/>
  <c r="AP27" i="8"/>
  <c r="AP28" i="8"/>
  <c r="AP25" i="8"/>
  <c r="AP26" i="8"/>
  <c r="AN103" i="6"/>
  <c r="AN105" i="6" s="1"/>
  <c r="AN79" i="6" s="1"/>
  <c r="AN70" i="5"/>
  <c r="AP151" i="6"/>
  <c r="AP104" i="6"/>
  <c r="AP127" i="6"/>
  <c r="AP83" i="6"/>
  <c r="AP175" i="6"/>
  <c r="AP171" i="6"/>
  <c r="AP145" i="6"/>
  <c r="AP123" i="6"/>
  <c r="AP169" i="6"/>
  <c r="AP147" i="6"/>
  <c r="AP121" i="6"/>
  <c r="AQ20" i="8"/>
  <c r="AQ17" i="8"/>
  <c r="AQ19" i="8"/>
  <c r="AQ18" i="8"/>
  <c r="AQ16" i="8"/>
  <c r="AQ24" i="8"/>
  <c r="AO150" i="6"/>
  <c r="AO152" i="6" s="1"/>
  <c r="AO81" i="6" s="1"/>
  <c r="AN97" i="5"/>
  <c r="AN98" i="5" s="1"/>
  <c r="AQ25" i="5"/>
  <c r="AR23" i="5"/>
  <c r="AO54" i="5"/>
  <c r="AO68" i="5"/>
  <c r="AO96" i="5"/>
  <c r="AO82" i="5"/>
  <c r="AO50" i="5"/>
  <c r="AO64" i="5"/>
  <c r="AO80" i="5"/>
  <c r="AO66" i="5"/>
  <c r="AO78" i="5"/>
  <c r="AO52" i="5"/>
  <c r="AO92" i="5"/>
  <c r="AO94" i="5"/>
  <c r="AR84" i="6"/>
  <c r="AQ86" i="6"/>
  <c r="AN33" i="5"/>
  <c r="AM37" i="5"/>
  <c r="AM38" i="5" s="1"/>
  <c r="AN76" i="6"/>
  <c r="AN78" i="6" s="1"/>
  <c r="AO72" i="6"/>
  <c r="AO170" i="6"/>
  <c r="AN174" i="6"/>
  <c r="AN176" i="6" s="1"/>
  <c r="AN82" i="6" s="1"/>
  <c r="AP150" i="6" l="1"/>
  <c r="AP152" i="6" s="1"/>
  <c r="AP81" i="6" s="1"/>
  <c r="AO69" i="5"/>
  <c r="AO70" i="5" s="1"/>
  <c r="AP126" i="6"/>
  <c r="AP128" i="6" s="1"/>
  <c r="AP80" i="6" s="1"/>
  <c r="AS84" i="6"/>
  <c r="AR86" i="6"/>
  <c r="AO97" i="5"/>
  <c r="AO98" i="5" s="1"/>
  <c r="AS23" i="5"/>
  <c r="AR25" i="5"/>
  <c r="AQ35" i="8"/>
  <c r="AQ27" i="8"/>
  <c r="AQ25" i="8"/>
  <c r="AQ26" i="8"/>
  <c r="AQ28" i="8"/>
  <c r="AQ29" i="8"/>
  <c r="AT10" i="8"/>
  <c r="AS38" i="8"/>
  <c r="AS13" i="8"/>
  <c r="AS15" i="8"/>
  <c r="AS11" i="8"/>
  <c r="AS12" i="8"/>
  <c r="AS14" i="8"/>
  <c r="AO83" i="5"/>
  <c r="AO84" i="5" s="1"/>
  <c r="AQ36" i="5"/>
  <c r="AQ34" i="5"/>
  <c r="AQ32" i="5"/>
  <c r="AP73" i="6"/>
  <c r="AP98" i="6"/>
  <c r="AP71" i="6"/>
  <c r="AP100" i="6"/>
  <c r="AQ83" i="6"/>
  <c r="AQ175" i="6"/>
  <c r="AQ151" i="6"/>
  <c r="AQ127" i="6"/>
  <c r="AQ104" i="6"/>
  <c r="AQ123" i="6"/>
  <c r="AQ147" i="6"/>
  <c r="AQ145" i="6"/>
  <c r="AQ169" i="6"/>
  <c r="AQ121" i="6"/>
  <c r="AQ171" i="6"/>
  <c r="AO55" i="5"/>
  <c r="AO56" i="5" s="1"/>
  <c r="AO103" i="6"/>
  <c r="AO105" i="6" s="1"/>
  <c r="AO79" i="6" s="1"/>
  <c r="AR16" i="8"/>
  <c r="AR24" i="8"/>
  <c r="AR17" i="8"/>
  <c r="AR18" i="8"/>
  <c r="AR19" i="8"/>
  <c r="AR20" i="8"/>
  <c r="AP54" i="5"/>
  <c r="AP68" i="5"/>
  <c r="AP82" i="5"/>
  <c r="AP96" i="5"/>
  <c r="AP50" i="5"/>
  <c r="AP64" i="5"/>
  <c r="AP66" i="5"/>
  <c r="AP52" i="5"/>
  <c r="AP80" i="5"/>
  <c r="AP78" i="5"/>
  <c r="AP92" i="5"/>
  <c r="AP94" i="5"/>
  <c r="AO33" i="5"/>
  <c r="AN37" i="5"/>
  <c r="AN38" i="5" s="1"/>
  <c r="AP170" i="6"/>
  <c r="AO174" i="6"/>
  <c r="AO176" i="6" s="1"/>
  <c r="AO82" i="6" s="1"/>
  <c r="AO76" i="6"/>
  <c r="AO78" i="6" s="1"/>
  <c r="AP72" i="6"/>
  <c r="AP69" i="5" l="1"/>
  <c r="AP70" i="5" s="1"/>
  <c r="AQ126" i="6"/>
  <c r="AQ128" i="6" s="1"/>
  <c r="AQ80" i="6" s="1"/>
  <c r="AQ82" i="5"/>
  <c r="AQ54" i="5"/>
  <c r="AQ68" i="5"/>
  <c r="AQ96" i="5"/>
  <c r="AQ50" i="5"/>
  <c r="AQ64" i="5"/>
  <c r="AQ78" i="5"/>
  <c r="AQ80" i="5"/>
  <c r="AQ66" i="5"/>
  <c r="AQ52" i="5"/>
  <c r="AQ92" i="5"/>
  <c r="AQ94" i="5"/>
  <c r="AQ73" i="6"/>
  <c r="AQ71" i="6"/>
  <c r="AQ100" i="6"/>
  <c r="AQ98" i="6"/>
  <c r="AP83" i="5"/>
  <c r="AP84" i="5" s="1"/>
  <c r="AP103" i="6"/>
  <c r="AP105" i="6" s="1"/>
  <c r="AP79" i="6" s="1"/>
  <c r="AR83" i="6"/>
  <c r="AR175" i="6"/>
  <c r="AR151" i="6"/>
  <c r="AR104" i="6"/>
  <c r="AR127" i="6"/>
  <c r="AR145" i="6"/>
  <c r="AR123" i="6"/>
  <c r="AR169" i="6"/>
  <c r="AR147" i="6"/>
  <c r="AR171" i="6"/>
  <c r="AR121" i="6"/>
  <c r="AT38" i="8"/>
  <c r="AU10" i="8"/>
  <c r="AT13" i="8"/>
  <c r="AT11" i="8"/>
  <c r="AT12" i="8"/>
  <c r="AT14" i="8"/>
  <c r="AT15" i="8"/>
  <c r="AT23" i="5"/>
  <c r="AS25" i="5"/>
  <c r="AP97" i="5"/>
  <c r="AP98" i="5" s="1"/>
  <c r="AP55" i="5"/>
  <c r="AP56" i="5" s="1"/>
  <c r="AR35" i="8"/>
  <c r="AR29" i="8"/>
  <c r="AR28" i="8"/>
  <c r="AR25" i="8"/>
  <c r="AR27" i="8"/>
  <c r="AR26" i="8"/>
  <c r="AQ150" i="6"/>
  <c r="AQ152" i="6" s="1"/>
  <c r="AQ81" i="6" s="1"/>
  <c r="AS19" i="8"/>
  <c r="AS20" i="8"/>
  <c r="AS18" i="8"/>
  <c r="AS16" i="8"/>
  <c r="AS17" i="8"/>
  <c r="AS24" i="8"/>
  <c r="AR36" i="5"/>
  <c r="AR32" i="5"/>
  <c r="AR34" i="5"/>
  <c r="AT84" i="6"/>
  <c r="AS86" i="6"/>
  <c r="AO37" i="5"/>
  <c r="AO38" i="5" s="1"/>
  <c r="AP33" i="5"/>
  <c r="AQ72" i="6"/>
  <c r="AP76" i="6"/>
  <c r="AP78" i="6" s="1"/>
  <c r="AP174" i="6"/>
  <c r="AP176" i="6" s="1"/>
  <c r="AP82" i="6" s="1"/>
  <c r="AQ170" i="6"/>
  <c r="AQ69" i="5" l="1"/>
  <c r="AQ97" i="5"/>
  <c r="AQ98" i="5" s="1"/>
  <c r="AQ83" i="5"/>
  <c r="AQ84" i="5" s="1"/>
  <c r="AQ55" i="5"/>
  <c r="AQ56" i="5" s="1"/>
  <c r="AV10" i="8"/>
  <c r="AU38" i="8"/>
  <c r="AU14" i="8"/>
  <c r="AU13" i="8"/>
  <c r="AU11" i="8"/>
  <c r="AU15" i="8"/>
  <c r="AU12" i="8"/>
  <c r="AR150" i="6"/>
  <c r="AR152" i="6" s="1"/>
  <c r="AR81" i="6" s="1"/>
  <c r="AR73" i="6"/>
  <c r="AR71" i="6"/>
  <c r="AR98" i="6"/>
  <c r="AR100" i="6"/>
  <c r="AQ103" i="6"/>
  <c r="AQ105" i="6" s="1"/>
  <c r="AQ79" i="6" s="1"/>
  <c r="AS175" i="6"/>
  <c r="AS127" i="6"/>
  <c r="AS151" i="6"/>
  <c r="AS104" i="6"/>
  <c r="AS83" i="6"/>
  <c r="AS145" i="6"/>
  <c r="AS147" i="6"/>
  <c r="AS169" i="6"/>
  <c r="AS123" i="6"/>
  <c r="AS171" i="6"/>
  <c r="AS121" i="6"/>
  <c r="AR82" i="5"/>
  <c r="AR96" i="5"/>
  <c r="AR68" i="5"/>
  <c r="AR54" i="5"/>
  <c r="AR50" i="5"/>
  <c r="AR64" i="5"/>
  <c r="AR66" i="5"/>
  <c r="AR80" i="5"/>
  <c r="AR78" i="5"/>
  <c r="AR52" i="5"/>
  <c r="AR92" i="5"/>
  <c r="AR94" i="5"/>
  <c r="AS36" i="5"/>
  <c r="AS32" i="5"/>
  <c r="AS34" i="5"/>
  <c r="AT19" i="8"/>
  <c r="AT24" i="8"/>
  <c r="AT18" i="8"/>
  <c r="AT20" i="8"/>
  <c r="AT16" i="8"/>
  <c r="AT17" i="8"/>
  <c r="AU84" i="6"/>
  <c r="AT86" i="6"/>
  <c r="AS28" i="8"/>
  <c r="AS35" i="8"/>
  <c r="AS26" i="8"/>
  <c r="AS27" i="8"/>
  <c r="AS29" i="8"/>
  <c r="AS25" i="8"/>
  <c r="AT25" i="5"/>
  <c r="AU23" i="5"/>
  <c r="AR126" i="6"/>
  <c r="AR128" i="6" s="1"/>
  <c r="AR80" i="6" s="1"/>
  <c r="AQ70" i="5"/>
  <c r="AQ33" i="5"/>
  <c r="AP37" i="5"/>
  <c r="AP38" i="5" s="1"/>
  <c r="AQ76" i="6"/>
  <c r="AQ78" i="6" s="1"/>
  <c r="AR72" i="6"/>
  <c r="AQ174" i="6"/>
  <c r="AQ176" i="6" s="1"/>
  <c r="AQ82" i="6" s="1"/>
  <c r="AR170" i="6"/>
  <c r="AR55" i="5" l="1"/>
  <c r="AR56" i="5" s="1"/>
  <c r="AR97" i="5"/>
  <c r="AR98" i="5" s="1"/>
  <c r="AR83" i="5"/>
  <c r="AR84" i="5" s="1"/>
  <c r="AS150" i="6"/>
  <c r="AS152" i="6" s="1"/>
  <c r="AS81" i="6" s="1"/>
  <c r="AR103" i="6"/>
  <c r="AR105" i="6" s="1"/>
  <c r="AR79" i="6" s="1"/>
  <c r="AU25" i="5"/>
  <c r="AV23" i="5"/>
  <c r="AT175" i="6"/>
  <c r="AT151" i="6"/>
  <c r="AT83" i="6"/>
  <c r="AT127" i="6"/>
  <c r="AT104" i="6"/>
  <c r="AT123" i="6"/>
  <c r="AT169" i="6"/>
  <c r="AT121" i="6"/>
  <c r="AT145" i="6"/>
  <c r="AT171" i="6"/>
  <c r="AT147" i="6"/>
  <c r="AR69" i="5"/>
  <c r="AR70" i="5" s="1"/>
  <c r="AS126" i="6"/>
  <c r="AS128" i="6" s="1"/>
  <c r="AS80" i="6" s="1"/>
  <c r="AS73" i="6"/>
  <c r="AS100" i="6"/>
  <c r="AS71" i="6"/>
  <c r="AS98" i="6"/>
  <c r="AU19" i="8"/>
  <c r="AU16" i="8"/>
  <c r="AU20" i="8"/>
  <c r="AU17" i="8"/>
  <c r="AU24" i="8"/>
  <c r="AU18" i="8"/>
  <c r="AT36" i="5"/>
  <c r="AT32" i="5"/>
  <c r="AT34" i="5"/>
  <c r="AU86" i="6"/>
  <c r="AV84" i="6"/>
  <c r="AT28" i="8"/>
  <c r="AT25" i="8"/>
  <c r="AT27" i="8"/>
  <c r="AT35" i="8"/>
  <c r="AT29" i="8"/>
  <c r="AT26" i="8"/>
  <c r="AS82" i="5"/>
  <c r="AS96" i="5"/>
  <c r="AS68" i="5"/>
  <c r="AS54" i="5"/>
  <c r="AS50" i="5"/>
  <c r="AS64" i="5"/>
  <c r="AS66" i="5"/>
  <c r="AS78" i="5"/>
  <c r="AS52" i="5"/>
  <c r="AS55" i="5" s="1"/>
  <c r="AS56" i="5" s="1"/>
  <c r="AS80" i="5"/>
  <c r="AS92" i="5"/>
  <c r="AS94" i="5"/>
  <c r="AW10" i="8"/>
  <c r="AV38" i="8"/>
  <c r="AV14" i="8"/>
  <c r="AV13" i="8"/>
  <c r="AV15" i="8"/>
  <c r="AV12" i="8"/>
  <c r="AV11" i="8"/>
  <c r="AR33" i="5"/>
  <c r="AQ37" i="5"/>
  <c r="AQ38" i="5" s="1"/>
  <c r="AR174" i="6"/>
  <c r="AR176" i="6" s="1"/>
  <c r="AR82" i="6" s="1"/>
  <c r="AS170" i="6"/>
  <c r="AS72" i="6"/>
  <c r="AR76" i="6"/>
  <c r="AR78" i="6" s="1"/>
  <c r="AS83" i="5" l="1"/>
  <c r="AS84" i="5" s="1"/>
  <c r="AS69" i="5"/>
  <c r="AS70" i="5" s="1"/>
  <c r="AT126" i="6"/>
  <c r="AT128" i="6" s="1"/>
  <c r="AT80" i="6" s="1"/>
  <c r="AV20" i="8"/>
  <c r="AV24" i="8"/>
  <c r="AV18" i="8"/>
  <c r="AV19" i="8"/>
  <c r="AV17" i="8"/>
  <c r="AV16" i="8"/>
  <c r="AW84" i="6"/>
  <c r="AV86" i="6"/>
  <c r="AT54" i="5"/>
  <c r="AT68" i="5"/>
  <c r="AT82" i="5"/>
  <c r="AT96" i="5"/>
  <c r="AT50" i="5"/>
  <c r="AT64" i="5"/>
  <c r="AT80" i="5"/>
  <c r="AT78" i="5"/>
  <c r="AT52" i="5"/>
  <c r="AT55" i="5" s="1"/>
  <c r="AT56" i="5" s="1"/>
  <c r="AT66" i="5"/>
  <c r="AT69" i="5" s="1"/>
  <c r="AT70" i="5" s="1"/>
  <c r="AT92" i="5"/>
  <c r="AT94" i="5"/>
  <c r="AU83" i="6"/>
  <c r="AU104" i="6"/>
  <c r="AU127" i="6"/>
  <c r="AU175" i="6"/>
  <c r="AU151" i="6"/>
  <c r="AU147" i="6"/>
  <c r="AU145" i="6"/>
  <c r="AU123" i="6"/>
  <c r="AU121" i="6"/>
  <c r="AU171" i="6"/>
  <c r="AU169" i="6"/>
  <c r="AS103" i="6"/>
  <c r="AS105" i="6" s="1"/>
  <c r="AS79" i="6" s="1"/>
  <c r="AW23" i="5"/>
  <c r="AV25" i="5"/>
  <c r="AX10" i="8"/>
  <c r="AW38" i="8"/>
  <c r="AW13" i="8"/>
  <c r="AW11" i="8"/>
  <c r="AW14" i="8"/>
  <c r="AW15" i="8"/>
  <c r="AW12" i="8"/>
  <c r="AS97" i="5"/>
  <c r="AS98" i="5" s="1"/>
  <c r="AU27" i="8"/>
  <c r="AU25" i="8"/>
  <c r="AU29" i="8"/>
  <c r="AU26" i="8"/>
  <c r="AU35" i="8"/>
  <c r="AU28" i="8"/>
  <c r="AT150" i="6"/>
  <c r="AT152" i="6" s="1"/>
  <c r="AT81" i="6" s="1"/>
  <c r="AT73" i="6"/>
  <c r="AT98" i="6"/>
  <c r="AT100" i="6"/>
  <c r="AT71" i="6"/>
  <c r="AU36" i="5"/>
  <c r="AU34" i="5"/>
  <c r="AU32" i="5"/>
  <c r="AS33" i="5"/>
  <c r="AR37" i="5"/>
  <c r="AR38" i="5" s="1"/>
  <c r="AT72" i="6"/>
  <c r="AS76" i="6"/>
  <c r="AS78" i="6" s="1"/>
  <c r="AT170" i="6"/>
  <c r="AS174" i="6"/>
  <c r="AS176" i="6" s="1"/>
  <c r="AS82" i="6" s="1"/>
  <c r="AT103" i="6" l="1"/>
  <c r="AT105" i="6" s="1"/>
  <c r="AT79" i="6" s="1"/>
  <c r="AT97" i="5"/>
  <c r="AT98" i="5" s="1"/>
  <c r="AU150" i="6"/>
  <c r="AU152" i="6" s="1"/>
  <c r="AU81" i="6" s="1"/>
  <c r="AU126" i="6"/>
  <c r="AU128" i="6" s="1"/>
  <c r="AU80" i="6" s="1"/>
  <c r="AV83" i="6"/>
  <c r="AV175" i="6"/>
  <c r="AV127" i="6"/>
  <c r="AV104" i="6"/>
  <c r="AV151" i="6"/>
  <c r="AV147" i="6"/>
  <c r="AV145" i="6"/>
  <c r="AV121" i="6"/>
  <c r="AV169" i="6"/>
  <c r="AV123" i="6"/>
  <c r="AV171" i="6"/>
  <c r="AY10" i="8"/>
  <c r="AX38" i="8"/>
  <c r="AX12" i="8"/>
  <c r="AX15" i="8"/>
  <c r="AX13" i="8"/>
  <c r="AX14" i="8"/>
  <c r="AX11" i="8"/>
  <c r="AT83" i="5"/>
  <c r="AT84" i="5" s="1"/>
  <c r="AX84" i="6"/>
  <c r="AW86" i="6"/>
  <c r="AU82" i="5"/>
  <c r="AU54" i="5"/>
  <c r="AU68" i="5"/>
  <c r="AU96" i="5"/>
  <c r="AU50" i="5"/>
  <c r="AU64" i="5"/>
  <c r="AU80" i="5"/>
  <c r="AU52" i="5"/>
  <c r="AU78" i="5"/>
  <c r="AU66" i="5"/>
  <c r="AU69" i="5" s="1"/>
  <c r="AU92" i="5"/>
  <c r="AU94" i="5"/>
  <c r="AV28" i="8"/>
  <c r="AV26" i="8"/>
  <c r="AV35" i="8"/>
  <c r="AV27" i="8"/>
  <c r="AV25" i="8"/>
  <c r="AV29" i="8"/>
  <c r="AW18" i="8"/>
  <c r="AW20" i="8"/>
  <c r="AW16" i="8"/>
  <c r="AW17" i="8"/>
  <c r="AW24" i="8"/>
  <c r="AW19" i="8"/>
  <c r="AV36" i="5"/>
  <c r="AV32" i="5"/>
  <c r="AV34" i="5"/>
  <c r="AX23" i="5"/>
  <c r="AW25" i="5"/>
  <c r="AU73" i="6"/>
  <c r="AU98" i="6"/>
  <c r="AU100" i="6"/>
  <c r="AU71" i="6"/>
  <c r="AS37" i="5"/>
  <c r="AS38" i="5" s="1"/>
  <c r="AT33" i="5"/>
  <c r="AT174" i="6"/>
  <c r="AT176" i="6" s="1"/>
  <c r="AT82" i="6" s="1"/>
  <c r="AU170" i="6"/>
  <c r="AU72" i="6"/>
  <c r="AT76" i="6"/>
  <c r="AT78" i="6" s="1"/>
  <c r="AU83" i="5" l="1"/>
  <c r="AU84" i="5" s="1"/>
  <c r="AY38" i="8"/>
  <c r="AZ10" i="8"/>
  <c r="AY11" i="8"/>
  <c r="AY13" i="8"/>
  <c r="AY15" i="8"/>
  <c r="AY14" i="8"/>
  <c r="AY12" i="8"/>
  <c r="AU70" i="5"/>
  <c r="AY84" i="6"/>
  <c r="AX86" i="6"/>
  <c r="AW36" i="5"/>
  <c r="AW32" i="5"/>
  <c r="AW34" i="5"/>
  <c r="AV82" i="5"/>
  <c r="AV54" i="5"/>
  <c r="AV68" i="5"/>
  <c r="AV96" i="5"/>
  <c r="AV50" i="5"/>
  <c r="AV64" i="5"/>
  <c r="AV66" i="5"/>
  <c r="AV52" i="5"/>
  <c r="AV80" i="5"/>
  <c r="AV78" i="5"/>
  <c r="AV92" i="5"/>
  <c r="AV94" i="5"/>
  <c r="AV126" i="6"/>
  <c r="AV128" i="6" s="1"/>
  <c r="AV80" i="6" s="1"/>
  <c r="AV150" i="6"/>
  <c r="AV152" i="6" s="1"/>
  <c r="AV81" i="6" s="1"/>
  <c r="AW35" i="8"/>
  <c r="AW28" i="8"/>
  <c r="AW29" i="8"/>
  <c r="AW27" i="8"/>
  <c r="AW26" i="8"/>
  <c r="AW25" i="8"/>
  <c r="AU103" i="6"/>
  <c r="AU105" i="6" s="1"/>
  <c r="AU79" i="6" s="1"/>
  <c r="AX25" i="5"/>
  <c r="AY23" i="5"/>
  <c r="AU97" i="5"/>
  <c r="AU98" i="5" s="1"/>
  <c r="AU55" i="5"/>
  <c r="AU56" i="5" s="1"/>
  <c r="AW175" i="6"/>
  <c r="AW127" i="6"/>
  <c r="AW104" i="6"/>
  <c r="AW151" i="6"/>
  <c r="AW83" i="6"/>
  <c r="AW171" i="6"/>
  <c r="AW123" i="6"/>
  <c r="AW145" i="6"/>
  <c r="AW147" i="6"/>
  <c r="AW169" i="6"/>
  <c r="AW121" i="6"/>
  <c r="AX18" i="8"/>
  <c r="AX17" i="8"/>
  <c r="AX24" i="8"/>
  <c r="AX19" i="8"/>
  <c r="AX16" i="8"/>
  <c r="AX20" i="8"/>
  <c r="AV73" i="6"/>
  <c r="AV98" i="6"/>
  <c r="AV71" i="6"/>
  <c r="AV100" i="6"/>
  <c r="AT37" i="5"/>
  <c r="AT38" i="5" s="1"/>
  <c r="AU33" i="5"/>
  <c r="AV170" i="6"/>
  <c r="AU174" i="6"/>
  <c r="AU176" i="6" s="1"/>
  <c r="AU82" i="6" s="1"/>
  <c r="AV72" i="6"/>
  <c r="AU76" i="6"/>
  <c r="AU78" i="6" s="1"/>
  <c r="AV83" i="5" l="1"/>
  <c r="AV84" i="5" s="1"/>
  <c r="AV103" i="6"/>
  <c r="AV105" i="6" s="1"/>
  <c r="AV79" i="6" s="1"/>
  <c r="AV69" i="5"/>
  <c r="AV70" i="5" s="1"/>
  <c r="AY25" i="5"/>
  <c r="AZ23" i="5"/>
  <c r="AW150" i="6"/>
  <c r="AW152" i="6" s="1"/>
  <c r="AW81" i="6" s="1"/>
  <c r="AW73" i="6"/>
  <c r="AW100" i="6"/>
  <c r="AW71" i="6"/>
  <c r="AW98" i="6"/>
  <c r="AX36" i="5"/>
  <c r="AX32" i="5"/>
  <c r="AX34" i="5"/>
  <c r="AW54" i="5"/>
  <c r="AW68" i="5"/>
  <c r="AW96" i="5"/>
  <c r="AW82" i="5"/>
  <c r="AW50" i="5"/>
  <c r="AW64" i="5"/>
  <c r="AW52" i="5"/>
  <c r="AW78" i="5"/>
  <c r="AW66" i="5"/>
  <c r="AW80" i="5"/>
  <c r="AW92" i="5"/>
  <c r="AW94" i="5"/>
  <c r="AX127" i="6"/>
  <c r="AX104" i="6"/>
  <c r="AX175" i="6"/>
  <c r="AX151" i="6"/>
  <c r="AX83" i="6"/>
  <c r="AX123" i="6"/>
  <c r="AX145" i="6"/>
  <c r="AX147" i="6"/>
  <c r="AX121" i="6"/>
  <c r="AX171" i="6"/>
  <c r="AX169" i="6"/>
  <c r="BA10" i="8"/>
  <c r="AZ38" i="8"/>
  <c r="AZ15" i="8"/>
  <c r="AZ13" i="8"/>
  <c r="AZ14" i="8"/>
  <c r="AZ12" i="8"/>
  <c r="AZ11" i="8"/>
  <c r="AX27" i="8"/>
  <c r="AX35" i="8"/>
  <c r="AX25" i="8"/>
  <c r="AX26" i="8"/>
  <c r="AX29" i="8"/>
  <c r="AX28" i="8"/>
  <c r="AW126" i="6"/>
  <c r="AW128" i="6" s="1"/>
  <c r="AW80" i="6" s="1"/>
  <c r="AV97" i="5"/>
  <c r="AV98" i="5" s="1"/>
  <c r="AV55" i="5"/>
  <c r="AV56" i="5" s="1"/>
  <c r="AZ84" i="6"/>
  <c r="AY86" i="6"/>
  <c r="AY19" i="8"/>
  <c r="AY17" i="8"/>
  <c r="AY24" i="8"/>
  <c r="AY18" i="8"/>
  <c r="AY20" i="8"/>
  <c r="AY16" i="8"/>
  <c r="AU37" i="5"/>
  <c r="AU38" i="5" s="1"/>
  <c r="AV33" i="5"/>
  <c r="AW72" i="6"/>
  <c r="AV76" i="6"/>
  <c r="AV78" i="6" s="1"/>
  <c r="AW170" i="6"/>
  <c r="AV174" i="6"/>
  <c r="AV176" i="6" s="1"/>
  <c r="AV82" i="6" s="1"/>
  <c r="AW83" i="5" l="1"/>
  <c r="AW84" i="5" s="1"/>
  <c r="AX126" i="6"/>
  <c r="AX128" i="6" s="1"/>
  <c r="AX80" i="6" s="1"/>
  <c r="AX150" i="6"/>
  <c r="AX152" i="6" s="1"/>
  <c r="AX81" i="6" s="1"/>
  <c r="AW97" i="5"/>
  <c r="AW98" i="5" s="1"/>
  <c r="AX54" i="5"/>
  <c r="AX68" i="5"/>
  <c r="AX82" i="5"/>
  <c r="AX96" i="5"/>
  <c r="AX50" i="5"/>
  <c r="AX64" i="5"/>
  <c r="AX78" i="5"/>
  <c r="AX66" i="5"/>
  <c r="AX52" i="5"/>
  <c r="AX55" i="5" s="1"/>
  <c r="AX56" i="5" s="1"/>
  <c r="AX80" i="5"/>
  <c r="AX92" i="5"/>
  <c r="AX94" i="5"/>
  <c r="AY83" i="6"/>
  <c r="AY175" i="6"/>
  <c r="AY151" i="6"/>
  <c r="AY127" i="6"/>
  <c r="AY104" i="6"/>
  <c r="AY123" i="6"/>
  <c r="AY121" i="6"/>
  <c r="AY171" i="6"/>
  <c r="AY145" i="6"/>
  <c r="AY147" i="6"/>
  <c r="AY169" i="6"/>
  <c r="AZ17" i="8"/>
  <c r="AZ18" i="8"/>
  <c r="AZ19" i="8"/>
  <c r="AZ20" i="8"/>
  <c r="AZ24" i="8"/>
  <c r="AZ16" i="8"/>
  <c r="AX73" i="6"/>
  <c r="AX98" i="6"/>
  <c r="AX71" i="6"/>
  <c r="AX100" i="6"/>
  <c r="AW69" i="5"/>
  <c r="AW70" i="5" s="1"/>
  <c r="AY35" i="8"/>
  <c r="AY27" i="8"/>
  <c r="AY25" i="8"/>
  <c r="AY26" i="8"/>
  <c r="AY28" i="8"/>
  <c r="AY29" i="8"/>
  <c r="BB10" i="8"/>
  <c r="BA38" i="8"/>
  <c r="BA14" i="8"/>
  <c r="BA11" i="8"/>
  <c r="BA13" i="8"/>
  <c r="BA12" i="8"/>
  <c r="BA15" i="8"/>
  <c r="BA23" i="5"/>
  <c r="AZ25" i="5"/>
  <c r="BA84" i="6"/>
  <c r="AZ86" i="6"/>
  <c r="AW55" i="5"/>
  <c r="AW56" i="5" s="1"/>
  <c r="AW103" i="6"/>
  <c r="AW105" i="6" s="1"/>
  <c r="AW79" i="6" s="1"/>
  <c r="AY36" i="5"/>
  <c r="AY34" i="5"/>
  <c r="AY32" i="5"/>
  <c r="AV37" i="5"/>
  <c r="AV38" i="5" s="1"/>
  <c r="AW33" i="5"/>
  <c r="AX170" i="6"/>
  <c r="AW174" i="6"/>
  <c r="AW176" i="6" s="1"/>
  <c r="AW82" i="6" s="1"/>
  <c r="AW76" i="6"/>
  <c r="AW78" i="6" s="1"/>
  <c r="AX72" i="6"/>
  <c r="AX69" i="5" l="1"/>
  <c r="AX70" i="5" s="1"/>
  <c r="AY126" i="6"/>
  <c r="AY128" i="6" s="1"/>
  <c r="AY80" i="6" s="1"/>
  <c r="AX83" i="5"/>
  <c r="AX84" i="5" s="1"/>
  <c r="AX97" i="5"/>
  <c r="AX98" i="5" s="1"/>
  <c r="AY150" i="6"/>
  <c r="AY152" i="6" s="1"/>
  <c r="AY81" i="6" s="1"/>
  <c r="AZ83" i="6"/>
  <c r="AZ175" i="6"/>
  <c r="AZ127" i="6"/>
  <c r="AZ104" i="6"/>
  <c r="AZ151" i="6"/>
  <c r="AZ145" i="6"/>
  <c r="AZ171" i="6"/>
  <c r="AZ123" i="6"/>
  <c r="AZ147" i="6"/>
  <c r="AZ169" i="6"/>
  <c r="AZ121" i="6"/>
  <c r="AZ27" i="8"/>
  <c r="AZ25" i="8"/>
  <c r="AZ26" i="8"/>
  <c r="AZ29" i="8"/>
  <c r="AZ28" i="8"/>
  <c r="AZ35" i="8"/>
  <c r="BB23" i="5"/>
  <c r="BA25" i="5"/>
  <c r="AY82" i="5"/>
  <c r="AY54" i="5"/>
  <c r="AY68" i="5"/>
  <c r="AY96" i="5"/>
  <c r="AY50" i="5"/>
  <c r="AY64" i="5"/>
  <c r="AY66" i="5"/>
  <c r="AY52" i="5"/>
  <c r="AY78" i="5"/>
  <c r="AY80" i="5"/>
  <c r="AY92" i="5"/>
  <c r="AY94" i="5"/>
  <c r="BB84" i="6"/>
  <c r="BA86" i="6"/>
  <c r="BA20" i="8"/>
  <c r="BA18" i="8"/>
  <c r="BA17" i="8"/>
  <c r="BA24" i="8"/>
  <c r="BA16" i="8"/>
  <c r="BA19" i="8"/>
  <c r="AZ36" i="5"/>
  <c r="AZ34" i="5"/>
  <c r="AZ32" i="5"/>
  <c r="BB38" i="8"/>
  <c r="BC10" i="8"/>
  <c r="BB15" i="8"/>
  <c r="BB14" i="8"/>
  <c r="BB13" i="8"/>
  <c r="BB11" i="8"/>
  <c r="BB12" i="8"/>
  <c r="AX103" i="6"/>
  <c r="AX105" i="6" s="1"/>
  <c r="AX79" i="6" s="1"/>
  <c r="AY73" i="6"/>
  <c r="AY100" i="6"/>
  <c r="AY98" i="6"/>
  <c r="AY71" i="6"/>
  <c r="AX33" i="5"/>
  <c r="AW37" i="5"/>
  <c r="AW38" i="5" s="1"/>
  <c r="AY170" i="6"/>
  <c r="AX174" i="6"/>
  <c r="AX176" i="6" s="1"/>
  <c r="AX82" i="6" s="1"/>
  <c r="AX76" i="6"/>
  <c r="AX78" i="6" s="1"/>
  <c r="AY72" i="6"/>
  <c r="AY69" i="5" l="1"/>
  <c r="AY70" i="5" s="1"/>
  <c r="AY97" i="5"/>
  <c r="AY98" i="5" s="1"/>
  <c r="AZ150" i="6"/>
  <c r="AZ152" i="6" s="1"/>
  <c r="AZ81" i="6" s="1"/>
  <c r="AY103" i="6"/>
  <c r="AY105" i="6" s="1"/>
  <c r="AY79" i="6" s="1"/>
  <c r="AZ126" i="6"/>
  <c r="AZ128" i="6" s="1"/>
  <c r="AZ80" i="6" s="1"/>
  <c r="AZ82" i="5"/>
  <c r="AZ96" i="5"/>
  <c r="AZ54" i="5"/>
  <c r="AZ68" i="5"/>
  <c r="AZ50" i="5"/>
  <c r="AZ64" i="5"/>
  <c r="AZ78" i="5"/>
  <c r="AZ52" i="5"/>
  <c r="AZ80" i="5"/>
  <c r="AZ66" i="5"/>
  <c r="AZ69" i="5" s="1"/>
  <c r="AZ92" i="5"/>
  <c r="AZ94" i="5"/>
  <c r="BB17" i="8"/>
  <c r="BB18" i="8"/>
  <c r="BB20" i="8"/>
  <c r="BB16" i="8"/>
  <c r="BB19" i="8"/>
  <c r="BB24" i="8"/>
  <c r="AY55" i="5"/>
  <c r="AY56" i="5" s="1"/>
  <c r="BA36" i="5"/>
  <c r="BA32" i="5"/>
  <c r="BA34" i="5"/>
  <c r="BD10" i="8"/>
  <c r="BC38" i="8"/>
  <c r="BC15" i="8"/>
  <c r="BC12" i="8"/>
  <c r="BC11" i="8"/>
  <c r="BC13" i="8"/>
  <c r="BC14" i="8"/>
  <c r="BC84" i="6"/>
  <c r="BB86" i="6"/>
  <c r="BB25" i="5"/>
  <c r="BC23" i="5"/>
  <c r="BA27" i="8"/>
  <c r="BA26" i="8"/>
  <c r="BA35" i="8"/>
  <c r="BA28" i="8"/>
  <c r="BA29" i="8"/>
  <c r="BA25" i="8"/>
  <c r="BA127" i="6"/>
  <c r="BA104" i="6"/>
  <c r="BA175" i="6"/>
  <c r="BA151" i="6"/>
  <c r="BA83" i="6"/>
  <c r="BA145" i="6"/>
  <c r="BA147" i="6"/>
  <c r="BA121" i="6"/>
  <c r="BA123" i="6"/>
  <c r="BA169" i="6"/>
  <c r="BA171" i="6"/>
  <c r="AY83" i="5"/>
  <c r="AY84" i="5" s="1"/>
  <c r="AZ73" i="6"/>
  <c r="AZ98" i="6"/>
  <c r="AZ71" i="6"/>
  <c r="AZ100" i="6"/>
  <c r="AY33" i="5"/>
  <c r="AX37" i="5"/>
  <c r="AX38" i="5" s="1"/>
  <c r="AY76" i="6"/>
  <c r="AY78" i="6" s="1"/>
  <c r="AZ72" i="6"/>
  <c r="AZ170" i="6"/>
  <c r="AY174" i="6"/>
  <c r="AY176" i="6" s="1"/>
  <c r="AY82" i="6" s="1"/>
  <c r="AZ103" i="6" l="1"/>
  <c r="AZ105" i="6" s="1"/>
  <c r="AZ79" i="6" s="1"/>
  <c r="BA150" i="6"/>
  <c r="BA152" i="6" s="1"/>
  <c r="BA81" i="6" s="1"/>
  <c r="AZ55" i="5"/>
  <c r="AZ56" i="5" s="1"/>
  <c r="BA126" i="6"/>
  <c r="BA128" i="6" s="1"/>
  <c r="BA80" i="6" s="1"/>
  <c r="AZ97" i="5"/>
  <c r="AZ98" i="5" s="1"/>
  <c r="BA82" i="5"/>
  <c r="BA96" i="5"/>
  <c r="BA54" i="5"/>
  <c r="BA68" i="5"/>
  <c r="BA50" i="5"/>
  <c r="BA64" i="5"/>
  <c r="BA78" i="5"/>
  <c r="BA52" i="5"/>
  <c r="BA80" i="5"/>
  <c r="BA66" i="5"/>
  <c r="BA69" i="5" s="1"/>
  <c r="BA92" i="5"/>
  <c r="BA94" i="5"/>
  <c r="BB127" i="6"/>
  <c r="BB104" i="6"/>
  <c r="BB83" i="6"/>
  <c r="BB175" i="6"/>
  <c r="BB151" i="6"/>
  <c r="BB147" i="6"/>
  <c r="BB171" i="6"/>
  <c r="BB145" i="6"/>
  <c r="BB123" i="6"/>
  <c r="BB121" i="6"/>
  <c r="BB169" i="6"/>
  <c r="BE10" i="8"/>
  <c r="BD38" i="8"/>
  <c r="BD15" i="8"/>
  <c r="BD12" i="8"/>
  <c r="BD11" i="8"/>
  <c r="BD13" i="8"/>
  <c r="BD14" i="8"/>
  <c r="BD84" i="6"/>
  <c r="BC86" i="6"/>
  <c r="BB35" i="8"/>
  <c r="BB27" i="8"/>
  <c r="BB25" i="8"/>
  <c r="BB29" i="8"/>
  <c r="BB28" i="8"/>
  <c r="BB26" i="8"/>
  <c r="AZ70" i="5"/>
  <c r="BA73" i="6"/>
  <c r="BA98" i="6"/>
  <c r="BA71" i="6"/>
  <c r="BA100" i="6"/>
  <c r="BB36" i="5"/>
  <c r="BB34" i="5"/>
  <c r="BB32" i="5"/>
  <c r="BC19" i="8"/>
  <c r="BC18" i="8"/>
  <c r="BC16" i="8"/>
  <c r="BC17" i="8"/>
  <c r="BC24" i="8"/>
  <c r="BC20" i="8"/>
  <c r="BC25" i="5"/>
  <c r="BD23" i="5"/>
  <c r="AZ83" i="5"/>
  <c r="AZ84" i="5" s="1"/>
  <c r="AZ33" i="5"/>
  <c r="AY37" i="5"/>
  <c r="AY38" i="5" s="1"/>
  <c r="BA170" i="6"/>
  <c r="AZ174" i="6"/>
  <c r="AZ176" i="6" s="1"/>
  <c r="AZ82" i="6" s="1"/>
  <c r="BA72" i="6"/>
  <c r="AZ76" i="6"/>
  <c r="AZ78" i="6" s="1"/>
  <c r="BA97" i="5" l="1"/>
  <c r="BA98" i="5" s="1"/>
  <c r="BA55" i="5"/>
  <c r="BA56" i="5" s="1"/>
  <c r="BA103" i="6"/>
  <c r="BA105" i="6" s="1"/>
  <c r="BA79" i="6" s="1"/>
  <c r="BB54" i="5"/>
  <c r="BB68" i="5"/>
  <c r="BB96" i="5"/>
  <c r="BB82" i="5"/>
  <c r="BB50" i="5"/>
  <c r="BB64" i="5"/>
  <c r="BB78" i="5"/>
  <c r="BB80" i="5"/>
  <c r="BB66" i="5"/>
  <c r="BB52" i="5"/>
  <c r="BB92" i="5"/>
  <c r="BB94" i="5"/>
  <c r="BB73" i="6"/>
  <c r="BB71" i="6"/>
  <c r="BB100" i="6"/>
  <c r="BB98" i="6"/>
  <c r="BE23" i="5"/>
  <c r="BD25" i="5"/>
  <c r="BB150" i="6"/>
  <c r="BB152" i="6" s="1"/>
  <c r="BB81" i="6" s="1"/>
  <c r="BA70" i="5"/>
  <c r="BC83" i="6"/>
  <c r="BC104" i="6"/>
  <c r="BC175" i="6"/>
  <c r="BC127" i="6"/>
  <c r="BC151" i="6"/>
  <c r="BC147" i="6"/>
  <c r="BC171" i="6"/>
  <c r="BC123" i="6"/>
  <c r="BC145" i="6"/>
  <c r="BC169" i="6"/>
  <c r="BC121" i="6"/>
  <c r="BF10" i="8"/>
  <c r="BE38" i="8"/>
  <c r="BE15" i="8"/>
  <c r="BE13" i="8"/>
  <c r="BE14" i="8"/>
  <c r="BE12" i="8"/>
  <c r="BE11" i="8"/>
  <c r="BC27" i="8"/>
  <c r="BC28" i="8"/>
  <c r="BC35" i="8"/>
  <c r="BC25" i="8"/>
  <c r="BC29" i="8"/>
  <c r="BC26" i="8"/>
  <c r="BE84" i="6"/>
  <c r="BD86" i="6"/>
  <c r="BC36" i="5"/>
  <c r="BC34" i="5"/>
  <c r="BC32" i="5"/>
  <c r="BD19" i="8"/>
  <c r="BD24" i="8"/>
  <c r="BD20" i="8"/>
  <c r="BD16" i="8"/>
  <c r="BD17" i="8"/>
  <c r="BD18" i="8"/>
  <c r="BB126" i="6"/>
  <c r="BB128" i="6" s="1"/>
  <c r="BB80" i="6" s="1"/>
  <c r="BA83" i="5"/>
  <c r="BA84" i="5" s="1"/>
  <c r="BA33" i="5"/>
  <c r="AZ37" i="5"/>
  <c r="AZ38" i="5" s="1"/>
  <c r="BA174" i="6"/>
  <c r="BA176" i="6" s="1"/>
  <c r="BA82" i="6" s="1"/>
  <c r="BB170" i="6"/>
  <c r="BA76" i="6"/>
  <c r="BA78" i="6" s="1"/>
  <c r="BB72" i="6"/>
  <c r="BC126" i="6" l="1"/>
  <c r="BC128" i="6" s="1"/>
  <c r="BC80" i="6" s="1"/>
  <c r="BB97" i="5"/>
  <c r="BB98" i="5" s="1"/>
  <c r="BB83" i="5"/>
  <c r="BB84" i="5" s="1"/>
  <c r="BC150" i="6"/>
  <c r="BC152" i="6" s="1"/>
  <c r="BC81" i="6" s="1"/>
  <c r="BB55" i="5"/>
  <c r="BB56" i="5" s="1"/>
  <c r="BG10" i="8"/>
  <c r="BF38" i="8"/>
  <c r="BF12" i="8"/>
  <c r="BF13" i="8"/>
  <c r="BF14" i="8"/>
  <c r="BF15" i="8"/>
  <c r="BF11" i="8"/>
  <c r="BD26" i="8"/>
  <c r="BD35" i="8"/>
  <c r="BD28" i="8"/>
  <c r="BD27" i="8"/>
  <c r="BD25" i="8"/>
  <c r="BD29" i="8"/>
  <c r="BB103" i="6"/>
  <c r="BB105" i="6" s="1"/>
  <c r="BB79" i="6" s="1"/>
  <c r="BD83" i="6"/>
  <c r="BD175" i="6"/>
  <c r="BD127" i="6"/>
  <c r="BD104" i="6"/>
  <c r="BD151" i="6"/>
  <c r="BD145" i="6"/>
  <c r="BD147" i="6"/>
  <c r="BD121" i="6"/>
  <c r="BD123" i="6"/>
  <c r="BD169" i="6"/>
  <c r="BD171" i="6"/>
  <c r="BD36" i="5"/>
  <c r="BD32" i="5"/>
  <c r="BD34" i="5"/>
  <c r="BC82" i="5"/>
  <c r="BC54" i="5"/>
  <c r="BC68" i="5"/>
  <c r="BC96" i="5"/>
  <c r="BC50" i="5"/>
  <c r="BC64" i="5"/>
  <c r="BC52" i="5"/>
  <c r="BC78" i="5"/>
  <c r="BC66" i="5"/>
  <c r="BC80" i="5"/>
  <c r="BC92" i="5"/>
  <c r="BC94" i="5"/>
  <c r="BF84" i="6"/>
  <c r="BE86" i="6"/>
  <c r="BE24" i="8"/>
  <c r="BE16" i="8"/>
  <c r="BE20" i="8"/>
  <c r="BE19" i="8"/>
  <c r="BE17" i="8"/>
  <c r="BE18" i="8"/>
  <c r="BC73" i="6"/>
  <c r="BC71" i="6"/>
  <c r="BC98" i="6"/>
  <c r="BC100" i="6"/>
  <c r="BF23" i="5"/>
  <c r="BE25" i="5"/>
  <c r="BB69" i="5"/>
  <c r="BB70" i="5" s="1"/>
  <c r="BA37" i="5"/>
  <c r="BA38" i="5" s="1"/>
  <c r="BB33" i="5"/>
  <c r="BB76" i="6"/>
  <c r="BB78" i="6" s="1"/>
  <c r="BC72" i="6"/>
  <c r="BC170" i="6"/>
  <c r="BB174" i="6"/>
  <c r="BB176" i="6" s="1"/>
  <c r="BB82" i="6" s="1"/>
  <c r="BC69" i="5" l="1"/>
  <c r="BC103" i="6"/>
  <c r="BC105" i="6" s="1"/>
  <c r="BC79" i="6" s="1"/>
  <c r="BC97" i="5"/>
  <c r="BC98" i="5" s="1"/>
  <c r="BC55" i="5"/>
  <c r="BC56" i="5" s="1"/>
  <c r="BD126" i="6"/>
  <c r="BD128" i="6" s="1"/>
  <c r="BD80" i="6" s="1"/>
  <c r="BE25" i="8"/>
  <c r="BE27" i="8"/>
  <c r="BE35" i="8"/>
  <c r="BE28" i="8"/>
  <c r="BE29" i="8"/>
  <c r="BE26" i="8"/>
  <c r="BD73" i="6"/>
  <c r="BD100" i="6"/>
  <c r="BD71" i="6"/>
  <c r="BD98" i="6"/>
  <c r="BE36" i="5"/>
  <c r="BE32" i="5"/>
  <c r="BE34" i="5"/>
  <c r="BE175" i="6"/>
  <c r="BE127" i="6"/>
  <c r="BE104" i="6"/>
  <c r="BE151" i="6"/>
  <c r="BE83" i="6"/>
  <c r="BE121" i="6"/>
  <c r="BE147" i="6"/>
  <c r="BE169" i="6"/>
  <c r="BE123" i="6"/>
  <c r="BE145" i="6"/>
  <c r="BE171" i="6"/>
  <c r="BC83" i="5"/>
  <c r="BC84" i="5" s="1"/>
  <c r="BD82" i="5"/>
  <c r="BD54" i="5"/>
  <c r="BD68" i="5"/>
  <c r="BD96" i="5"/>
  <c r="BD50" i="5"/>
  <c r="BD64" i="5"/>
  <c r="BD78" i="5"/>
  <c r="BD52" i="5"/>
  <c r="BD80" i="5"/>
  <c r="BD66" i="5"/>
  <c r="BD69" i="5" s="1"/>
  <c r="BD92" i="5"/>
  <c r="BD94" i="5"/>
  <c r="BF17" i="8"/>
  <c r="BF19" i="8"/>
  <c r="BF18" i="8"/>
  <c r="BF24" i="8"/>
  <c r="BF20" i="8"/>
  <c r="BF16" i="8"/>
  <c r="BF25" i="5"/>
  <c r="BG23" i="5"/>
  <c r="BG84" i="6"/>
  <c r="BF86" i="6"/>
  <c r="BC70" i="5"/>
  <c r="BD150" i="6"/>
  <c r="BD152" i="6" s="1"/>
  <c r="BD81" i="6" s="1"/>
  <c r="BG38" i="8"/>
  <c r="BH10" i="8"/>
  <c r="BG14" i="8"/>
  <c r="BG12" i="8"/>
  <c r="BG13" i="8"/>
  <c r="BG11" i="8"/>
  <c r="BG15" i="8"/>
  <c r="BB37" i="5"/>
  <c r="BB38" i="5" s="1"/>
  <c r="BC33" i="5"/>
  <c r="BD72" i="6"/>
  <c r="BC76" i="6"/>
  <c r="BC78" i="6" s="1"/>
  <c r="BC174" i="6"/>
  <c r="BC176" i="6" s="1"/>
  <c r="BC82" i="6" s="1"/>
  <c r="BD170" i="6"/>
  <c r="BE150" i="6" l="1"/>
  <c r="BE152" i="6" s="1"/>
  <c r="BE81" i="6" s="1"/>
  <c r="BD103" i="6"/>
  <c r="BD105" i="6" s="1"/>
  <c r="BD79" i="6" s="1"/>
  <c r="BD55" i="5"/>
  <c r="BD56" i="5" s="1"/>
  <c r="BI10" i="8"/>
  <c r="BH38" i="8"/>
  <c r="BH14" i="8"/>
  <c r="BH13" i="8"/>
  <c r="BH11" i="8"/>
  <c r="BH15" i="8"/>
  <c r="BH12" i="8"/>
  <c r="BF151" i="6"/>
  <c r="BF104" i="6"/>
  <c r="BF175" i="6"/>
  <c r="BF83" i="6"/>
  <c r="BF127" i="6"/>
  <c r="BF145" i="6"/>
  <c r="BF147" i="6"/>
  <c r="BF121" i="6"/>
  <c r="BF123" i="6"/>
  <c r="BF169" i="6"/>
  <c r="BF171" i="6"/>
  <c r="BD70" i="5"/>
  <c r="BE54" i="5"/>
  <c r="BE68" i="5"/>
  <c r="BE96" i="5"/>
  <c r="BE82" i="5"/>
  <c r="BE50" i="5"/>
  <c r="BE64" i="5"/>
  <c r="BE52" i="5"/>
  <c r="BE78" i="5"/>
  <c r="BE80" i="5"/>
  <c r="BE66" i="5"/>
  <c r="BE69" i="5" s="1"/>
  <c r="BE70" i="5" s="1"/>
  <c r="BE92" i="5"/>
  <c r="BE94" i="5"/>
  <c r="BG20" i="8"/>
  <c r="BG24" i="8"/>
  <c r="BG19" i="8"/>
  <c r="BG18" i="8"/>
  <c r="BG16" i="8"/>
  <c r="BG17" i="8"/>
  <c r="BH84" i="6"/>
  <c r="BG86" i="6"/>
  <c r="BD83" i="5"/>
  <c r="BD84" i="5" s="1"/>
  <c r="BE126" i="6"/>
  <c r="BE128" i="6" s="1"/>
  <c r="BE80" i="6" s="1"/>
  <c r="BE73" i="6"/>
  <c r="BE100" i="6"/>
  <c r="BE71" i="6"/>
  <c r="BE98" i="6"/>
  <c r="BF36" i="5"/>
  <c r="BF32" i="5"/>
  <c r="BF34" i="5"/>
  <c r="BG25" i="5"/>
  <c r="BH23" i="5"/>
  <c r="BF27" i="8"/>
  <c r="BF28" i="8"/>
  <c r="BF25" i="8"/>
  <c r="BF26" i="8"/>
  <c r="BF35" i="8"/>
  <c r="BF29" i="8"/>
  <c r="BD97" i="5"/>
  <c r="BD98" i="5" s="1"/>
  <c r="BC37" i="5"/>
  <c r="BC38" i="5" s="1"/>
  <c r="BD33" i="5"/>
  <c r="BE72" i="6"/>
  <c r="BD76" i="6"/>
  <c r="BD78" i="6" s="1"/>
  <c r="BD174" i="6"/>
  <c r="BD176" i="6" s="1"/>
  <c r="BD82" i="6" s="1"/>
  <c r="BE170" i="6"/>
  <c r="BE103" i="6" l="1"/>
  <c r="BE105" i="6" s="1"/>
  <c r="BE79" i="6" s="1"/>
  <c r="BF150" i="6"/>
  <c r="BF152" i="6" s="1"/>
  <c r="BF81" i="6" s="1"/>
  <c r="BE83" i="5"/>
  <c r="BE84" i="5" s="1"/>
  <c r="BF126" i="6"/>
  <c r="BF128" i="6" s="1"/>
  <c r="BF80" i="6" s="1"/>
  <c r="BG83" i="6"/>
  <c r="BG175" i="6"/>
  <c r="BG151" i="6"/>
  <c r="BG127" i="6"/>
  <c r="BG104" i="6"/>
  <c r="BG147" i="6"/>
  <c r="BG145" i="6"/>
  <c r="BG123" i="6"/>
  <c r="BG121" i="6"/>
  <c r="BG171" i="6"/>
  <c r="BG169" i="6"/>
  <c r="BE97" i="5"/>
  <c r="BE98" i="5" s="1"/>
  <c r="BF73" i="6"/>
  <c r="BF98" i="6"/>
  <c r="BF71" i="6"/>
  <c r="BF100" i="6"/>
  <c r="BF54" i="5"/>
  <c r="BF68" i="5"/>
  <c r="BF82" i="5"/>
  <c r="BF96" i="5"/>
  <c r="BF50" i="5"/>
  <c r="BF64" i="5"/>
  <c r="BF78" i="5"/>
  <c r="BF52" i="5"/>
  <c r="BF66" i="5"/>
  <c r="BF80" i="5"/>
  <c r="BF92" i="5"/>
  <c r="BF94" i="5"/>
  <c r="BE55" i="5"/>
  <c r="BE56" i="5" s="1"/>
  <c r="BH16" i="8"/>
  <c r="BH20" i="8"/>
  <c r="BH24" i="8"/>
  <c r="BH18" i="8"/>
  <c r="BH17" i="8"/>
  <c r="BH19" i="8"/>
  <c r="BI23" i="5"/>
  <c r="BH25" i="5"/>
  <c r="BI84" i="6"/>
  <c r="BH86" i="6"/>
  <c r="BG36" i="5"/>
  <c r="BG34" i="5"/>
  <c r="BG32" i="5"/>
  <c r="BG27" i="8"/>
  <c r="BG29" i="8"/>
  <c r="BG28" i="8"/>
  <c r="BG25" i="8"/>
  <c r="BG26" i="8"/>
  <c r="BG35" i="8"/>
  <c r="BJ10" i="8"/>
  <c r="BI38" i="8"/>
  <c r="BI12" i="8"/>
  <c r="BI15" i="8"/>
  <c r="BI11" i="8"/>
  <c r="BI13" i="8"/>
  <c r="BI14" i="8"/>
  <c r="BE33" i="5"/>
  <c r="BD37" i="5"/>
  <c r="BD38" i="5" s="1"/>
  <c r="BE174" i="6"/>
  <c r="BE176" i="6" s="1"/>
  <c r="BE82" i="6" s="1"/>
  <c r="BF170" i="6"/>
  <c r="BE76" i="6"/>
  <c r="BE78" i="6" s="1"/>
  <c r="BF72" i="6"/>
  <c r="BF97" i="5" l="1"/>
  <c r="BF98" i="5" s="1"/>
  <c r="BF103" i="6"/>
  <c r="BF105" i="6" s="1"/>
  <c r="BF79" i="6" s="1"/>
  <c r="BF55" i="5"/>
  <c r="BF56" i="5" s="1"/>
  <c r="BF83" i="5"/>
  <c r="BF84" i="5" s="1"/>
  <c r="BG126" i="6"/>
  <c r="BG128" i="6" s="1"/>
  <c r="BG80" i="6" s="1"/>
  <c r="BG82" i="5"/>
  <c r="BG54" i="5"/>
  <c r="BG68" i="5"/>
  <c r="BG96" i="5"/>
  <c r="BG50" i="5"/>
  <c r="BG64" i="5"/>
  <c r="BG66" i="5"/>
  <c r="BG78" i="5"/>
  <c r="BG52" i="5"/>
  <c r="BG55" i="5" s="1"/>
  <c r="BG80" i="5"/>
  <c r="BG92" i="5"/>
  <c r="BG94" i="5"/>
  <c r="BH26" i="8"/>
  <c r="BH25" i="8"/>
  <c r="BH35" i="8"/>
  <c r="BH29" i="8"/>
  <c r="BH28" i="8"/>
  <c r="BH27" i="8"/>
  <c r="BH83" i="6"/>
  <c r="BH175" i="6"/>
  <c r="BH151" i="6"/>
  <c r="BH104" i="6"/>
  <c r="BH127" i="6"/>
  <c r="BH147" i="6"/>
  <c r="BH121" i="6"/>
  <c r="BH123" i="6"/>
  <c r="BH169" i="6"/>
  <c r="BH171" i="6"/>
  <c r="BH145" i="6"/>
  <c r="BI20" i="8"/>
  <c r="BI17" i="8"/>
  <c r="BI24" i="8"/>
  <c r="BI18" i="8"/>
  <c r="BI19" i="8"/>
  <c r="BI16" i="8"/>
  <c r="BJ84" i="6"/>
  <c r="BI86" i="6"/>
  <c r="BG150" i="6"/>
  <c r="BG152" i="6" s="1"/>
  <c r="BG81" i="6" s="1"/>
  <c r="BJ23" i="5"/>
  <c r="BI25" i="5"/>
  <c r="BJ38" i="8"/>
  <c r="BK10" i="8"/>
  <c r="BJ11" i="8"/>
  <c r="BJ12" i="8"/>
  <c r="BJ15" i="8"/>
  <c r="BJ13" i="8"/>
  <c r="BJ14" i="8"/>
  <c r="BH36" i="5"/>
  <c r="BH34" i="5"/>
  <c r="BH32" i="5"/>
  <c r="BF69" i="5"/>
  <c r="BF70" i="5" s="1"/>
  <c r="BG73" i="6"/>
  <c r="BG100" i="6"/>
  <c r="BG71" i="6"/>
  <c r="BG98" i="6"/>
  <c r="BF33" i="5"/>
  <c r="BE37" i="5"/>
  <c r="BE38" i="5" s="1"/>
  <c r="BG170" i="6"/>
  <c r="BF174" i="6"/>
  <c r="BF176" i="6" s="1"/>
  <c r="BF82" i="6" s="1"/>
  <c r="BF76" i="6"/>
  <c r="BF78" i="6" s="1"/>
  <c r="BG72" i="6"/>
  <c r="BH126" i="6" l="1"/>
  <c r="BH128" i="6" s="1"/>
  <c r="BH80" i="6" s="1"/>
  <c r="BG69" i="5"/>
  <c r="BG70" i="5" s="1"/>
  <c r="BH150" i="6"/>
  <c r="BH152" i="6" s="1"/>
  <c r="BH81" i="6" s="1"/>
  <c r="BG97" i="5"/>
  <c r="BG98" i="5" s="1"/>
  <c r="BI36" i="5"/>
  <c r="BI32" i="5"/>
  <c r="BI34" i="5"/>
  <c r="BI35" i="8"/>
  <c r="BI29" i="8"/>
  <c r="BI25" i="8"/>
  <c r="BI26" i="8"/>
  <c r="BI27" i="8"/>
  <c r="BI28" i="8"/>
  <c r="BJ25" i="5"/>
  <c r="BK23" i="5"/>
  <c r="BH73" i="6"/>
  <c r="BH100" i="6"/>
  <c r="BH98" i="6"/>
  <c r="BH71" i="6"/>
  <c r="BH82" i="5"/>
  <c r="BH96" i="5"/>
  <c r="BH54" i="5"/>
  <c r="BH68" i="5"/>
  <c r="BH50" i="5"/>
  <c r="BH64" i="5"/>
  <c r="BH80" i="5"/>
  <c r="BH78" i="5"/>
  <c r="BH66" i="5"/>
  <c r="BH52" i="5"/>
  <c r="BH92" i="5"/>
  <c r="BH94" i="5"/>
  <c r="BK84" i="6"/>
  <c r="BJ86" i="6"/>
  <c r="BL10" i="8"/>
  <c r="BK38" i="8"/>
  <c r="BK11" i="8"/>
  <c r="BK14" i="8"/>
  <c r="BK12" i="8"/>
  <c r="BK13" i="8"/>
  <c r="BK15" i="8"/>
  <c r="BG83" i="5"/>
  <c r="BG84" i="5" s="1"/>
  <c r="BG103" i="6"/>
  <c r="BG105" i="6" s="1"/>
  <c r="BG79" i="6" s="1"/>
  <c r="BJ18" i="8"/>
  <c r="BJ16" i="8"/>
  <c r="BJ24" i="8"/>
  <c r="BJ19" i="8"/>
  <c r="BJ17" i="8"/>
  <c r="BJ20" i="8"/>
  <c r="BI127" i="6"/>
  <c r="BI175" i="6"/>
  <c r="BI151" i="6"/>
  <c r="BI104" i="6"/>
  <c r="BI83" i="6"/>
  <c r="BI145" i="6"/>
  <c r="BI123" i="6"/>
  <c r="BI171" i="6"/>
  <c r="BI169" i="6"/>
  <c r="BI147" i="6"/>
  <c r="BI150" i="6" s="1"/>
  <c r="BI152" i="6" s="1"/>
  <c r="BI81" i="6" s="1"/>
  <c r="BI121" i="6"/>
  <c r="BG56" i="5"/>
  <c r="BG33" i="5"/>
  <c r="BF37" i="5"/>
  <c r="BF38" i="5" s="1"/>
  <c r="BG76" i="6"/>
  <c r="BG78" i="6" s="1"/>
  <c r="BH72" i="6"/>
  <c r="BG174" i="6"/>
  <c r="BG176" i="6" s="1"/>
  <c r="BG82" i="6" s="1"/>
  <c r="BH170" i="6"/>
  <c r="BH69" i="5" l="1"/>
  <c r="BH70" i="5" s="1"/>
  <c r="BH83" i="5"/>
  <c r="BH84" i="5" s="1"/>
  <c r="BI126" i="6"/>
  <c r="BI128" i="6" s="1"/>
  <c r="BI80" i="6" s="1"/>
  <c r="BK18" i="8"/>
  <c r="BK20" i="8"/>
  <c r="BK24" i="8"/>
  <c r="BK17" i="8"/>
  <c r="BK16" i="8"/>
  <c r="BK19" i="8"/>
  <c r="BH97" i="5"/>
  <c r="BH98" i="5" s="1"/>
  <c r="BK25" i="5"/>
  <c r="BL23" i="5"/>
  <c r="BJ36" i="5"/>
  <c r="BJ34" i="5"/>
  <c r="BJ32" i="5"/>
  <c r="BL84" i="6"/>
  <c r="BK86" i="6"/>
  <c r="BM10" i="8"/>
  <c r="BL38" i="8"/>
  <c r="BL14" i="8"/>
  <c r="BL12" i="8"/>
  <c r="BL11" i="8"/>
  <c r="BL15" i="8"/>
  <c r="BL13" i="8"/>
  <c r="BI73" i="6"/>
  <c r="BI98" i="6"/>
  <c r="BI100" i="6"/>
  <c r="BI71" i="6"/>
  <c r="BJ35" i="8"/>
  <c r="BJ29" i="8"/>
  <c r="BJ28" i="8"/>
  <c r="BJ25" i="8"/>
  <c r="BJ26" i="8"/>
  <c r="BJ27" i="8"/>
  <c r="BJ175" i="6"/>
  <c r="BJ151" i="6"/>
  <c r="BJ104" i="6"/>
  <c r="BJ83" i="6"/>
  <c r="BJ127" i="6"/>
  <c r="BJ147" i="6"/>
  <c r="BJ171" i="6"/>
  <c r="BJ123" i="6"/>
  <c r="BJ121" i="6"/>
  <c r="BJ145" i="6"/>
  <c r="BJ169" i="6"/>
  <c r="BH55" i="5"/>
  <c r="BH56" i="5" s="1"/>
  <c r="BH103" i="6"/>
  <c r="BH105" i="6" s="1"/>
  <c r="BH79" i="6" s="1"/>
  <c r="BI82" i="5"/>
  <c r="BI96" i="5"/>
  <c r="BI54" i="5"/>
  <c r="BI68" i="5"/>
  <c r="BI50" i="5"/>
  <c r="BI64" i="5"/>
  <c r="BI78" i="5"/>
  <c r="BI80" i="5"/>
  <c r="BI66" i="5"/>
  <c r="BI52" i="5"/>
  <c r="BI92" i="5"/>
  <c r="BI94" i="5"/>
  <c r="BH33" i="5"/>
  <c r="BG37" i="5"/>
  <c r="BG38" i="5" s="1"/>
  <c r="BI170" i="6"/>
  <c r="BH174" i="6"/>
  <c r="BH176" i="6" s="1"/>
  <c r="BH82" i="6" s="1"/>
  <c r="BH76" i="6"/>
  <c r="BH78" i="6" s="1"/>
  <c r="BI72" i="6"/>
  <c r="BI97" i="5" l="1"/>
  <c r="BI98" i="5" s="1"/>
  <c r="BI83" i="5"/>
  <c r="BI84" i="5" s="1"/>
  <c r="BI103" i="6"/>
  <c r="BI105" i="6" s="1"/>
  <c r="BI79" i="6" s="1"/>
  <c r="BI55" i="5"/>
  <c r="BI56" i="5" s="1"/>
  <c r="BK83" i="6"/>
  <c r="BK104" i="6"/>
  <c r="BK175" i="6"/>
  <c r="BK151" i="6"/>
  <c r="BK127" i="6"/>
  <c r="BK121" i="6"/>
  <c r="BK123" i="6"/>
  <c r="BK169" i="6"/>
  <c r="BK145" i="6"/>
  <c r="BK171" i="6"/>
  <c r="BK147" i="6"/>
  <c r="BJ54" i="5"/>
  <c r="BJ68" i="5"/>
  <c r="BJ82" i="5"/>
  <c r="BJ96" i="5"/>
  <c r="BJ50" i="5"/>
  <c r="BJ64" i="5"/>
  <c r="BJ52" i="5"/>
  <c r="BJ80" i="5"/>
  <c r="BJ78" i="5"/>
  <c r="BJ66" i="5"/>
  <c r="BJ92" i="5"/>
  <c r="BJ94" i="5"/>
  <c r="BK26" i="8"/>
  <c r="BK25" i="8"/>
  <c r="BK35" i="8"/>
  <c r="BK27" i="8"/>
  <c r="BK28" i="8"/>
  <c r="BK29" i="8"/>
  <c r="BI69" i="5"/>
  <c r="BI70" i="5" s="1"/>
  <c r="BJ150" i="6"/>
  <c r="BJ152" i="6" s="1"/>
  <c r="BJ81" i="6" s="1"/>
  <c r="BM84" i="6"/>
  <c r="BL86" i="6"/>
  <c r="BL17" i="8"/>
  <c r="BL24" i="8"/>
  <c r="BL19" i="8"/>
  <c r="BL16" i="8"/>
  <c r="BL18" i="8"/>
  <c r="BL20" i="8"/>
  <c r="BM23" i="5"/>
  <c r="BL25" i="5"/>
  <c r="BJ126" i="6"/>
  <c r="BJ128" i="6" s="1"/>
  <c r="BJ80" i="6" s="1"/>
  <c r="BJ73" i="6"/>
  <c r="BJ100" i="6"/>
  <c r="BJ98" i="6"/>
  <c r="BJ71" i="6"/>
  <c r="BN10" i="8"/>
  <c r="BM38" i="8"/>
  <c r="BM14" i="8"/>
  <c r="BM15" i="8"/>
  <c r="BM13" i="8"/>
  <c r="BM12" i="8"/>
  <c r="BM11" i="8"/>
  <c r="BK36" i="5"/>
  <c r="BK34" i="5"/>
  <c r="BK32" i="5"/>
  <c r="BH37" i="5"/>
  <c r="BH38" i="5" s="1"/>
  <c r="BI33" i="5"/>
  <c r="BI76" i="6"/>
  <c r="BI78" i="6" s="1"/>
  <c r="BJ72" i="6"/>
  <c r="BI174" i="6"/>
  <c r="BI176" i="6" s="1"/>
  <c r="BI82" i="6" s="1"/>
  <c r="BJ170" i="6"/>
  <c r="BJ69" i="5" l="1"/>
  <c r="BJ70" i="5" s="1"/>
  <c r="BJ97" i="5"/>
  <c r="BJ98" i="5" s="1"/>
  <c r="BK150" i="6"/>
  <c r="BK152" i="6" s="1"/>
  <c r="BK81" i="6" s="1"/>
  <c r="BK126" i="6"/>
  <c r="BK128" i="6" s="1"/>
  <c r="BK80" i="6" s="1"/>
  <c r="BN23" i="5"/>
  <c r="BM25" i="5"/>
  <c r="BN84" i="6"/>
  <c r="BM86" i="6"/>
  <c r="BK82" i="5"/>
  <c r="BK54" i="5"/>
  <c r="BK68" i="5"/>
  <c r="BK96" i="5"/>
  <c r="BK50" i="5"/>
  <c r="BK64" i="5"/>
  <c r="BK80" i="5"/>
  <c r="BK78" i="5"/>
  <c r="BK52" i="5"/>
  <c r="BK55" i="5" s="1"/>
  <c r="BK56" i="5" s="1"/>
  <c r="BK66" i="5"/>
  <c r="BK69" i="5" s="1"/>
  <c r="BK70" i="5" s="1"/>
  <c r="BK92" i="5"/>
  <c r="BK94" i="5"/>
  <c r="BJ83" i="5"/>
  <c r="BJ84" i="5" s="1"/>
  <c r="BJ55" i="5"/>
  <c r="BJ56" i="5" s="1"/>
  <c r="BO10" i="8"/>
  <c r="BN38" i="8"/>
  <c r="BN15" i="8"/>
  <c r="BN11" i="8"/>
  <c r="BN12" i="8"/>
  <c r="BN14" i="8"/>
  <c r="BN13" i="8"/>
  <c r="BL28" i="8"/>
  <c r="BL27" i="8"/>
  <c r="BL35" i="8"/>
  <c r="BL25" i="8"/>
  <c r="BL29" i="8"/>
  <c r="BL26" i="8"/>
  <c r="BM18" i="8"/>
  <c r="BM24" i="8"/>
  <c r="BM17" i="8"/>
  <c r="BM16" i="8"/>
  <c r="BM20" i="8"/>
  <c r="BM19" i="8"/>
  <c r="BJ103" i="6"/>
  <c r="BJ105" i="6" s="1"/>
  <c r="BJ79" i="6" s="1"/>
  <c r="BL36" i="5"/>
  <c r="BL32" i="5"/>
  <c r="BL34" i="5"/>
  <c r="BL83" i="6"/>
  <c r="BL175" i="6"/>
  <c r="BL151" i="6"/>
  <c r="BL127" i="6"/>
  <c r="BL104" i="6"/>
  <c r="BL123" i="6"/>
  <c r="BL147" i="6"/>
  <c r="BL145" i="6"/>
  <c r="BL121" i="6"/>
  <c r="BL169" i="6"/>
  <c r="BL171" i="6"/>
  <c r="BK73" i="6"/>
  <c r="BK98" i="6"/>
  <c r="BK100" i="6"/>
  <c r="BK71" i="6"/>
  <c r="BI37" i="5"/>
  <c r="BI38" i="5" s="1"/>
  <c r="BJ33" i="5"/>
  <c r="BJ174" i="6"/>
  <c r="BJ176" i="6" s="1"/>
  <c r="BJ82" i="6" s="1"/>
  <c r="BK170" i="6"/>
  <c r="BJ76" i="6"/>
  <c r="BJ78" i="6" s="1"/>
  <c r="BK72" i="6"/>
  <c r="BL150" i="6" l="1"/>
  <c r="BL152" i="6" s="1"/>
  <c r="BL81" i="6" s="1"/>
  <c r="BK97" i="5"/>
  <c r="BK98" i="5" s="1"/>
  <c r="BK103" i="6"/>
  <c r="BK105" i="6" s="1"/>
  <c r="BK79" i="6" s="1"/>
  <c r="BL126" i="6"/>
  <c r="BL128" i="6" s="1"/>
  <c r="BL80" i="6" s="1"/>
  <c r="BL82" i="5"/>
  <c r="BL54" i="5"/>
  <c r="BL68" i="5"/>
  <c r="BL96" i="5"/>
  <c r="BL50" i="5"/>
  <c r="BL64" i="5"/>
  <c r="BL80" i="5"/>
  <c r="BL52" i="5"/>
  <c r="BL66" i="5"/>
  <c r="BL78" i="5"/>
  <c r="BL92" i="5"/>
  <c r="BL94" i="5"/>
  <c r="BO38" i="8"/>
  <c r="BP10" i="8"/>
  <c r="BO14" i="8"/>
  <c r="BO12" i="8"/>
  <c r="BO15" i="8"/>
  <c r="BO11" i="8"/>
  <c r="BO13" i="8"/>
  <c r="BK83" i="5"/>
  <c r="BK84" i="5" s="1"/>
  <c r="BO84" i="6"/>
  <c r="BN86" i="6"/>
  <c r="BM36" i="5"/>
  <c r="BM32" i="5"/>
  <c r="BM34" i="5"/>
  <c r="BN16" i="8"/>
  <c r="BN17" i="8"/>
  <c r="BN20" i="8"/>
  <c r="BN19" i="8"/>
  <c r="BN24" i="8"/>
  <c r="BN18" i="8"/>
  <c r="BM127" i="6"/>
  <c r="BM175" i="6"/>
  <c r="BM151" i="6"/>
  <c r="BM83" i="6"/>
  <c r="BM104" i="6"/>
  <c r="BM145" i="6"/>
  <c r="BM171" i="6"/>
  <c r="BM123" i="6"/>
  <c r="BM147" i="6"/>
  <c r="BM169" i="6"/>
  <c r="BM121" i="6"/>
  <c r="BL73" i="6"/>
  <c r="BL71" i="6"/>
  <c r="BL100" i="6"/>
  <c r="BL98" i="6"/>
  <c r="BM27" i="8"/>
  <c r="BM25" i="8"/>
  <c r="BM28" i="8"/>
  <c r="BM26" i="8"/>
  <c r="BM35" i="8"/>
  <c r="BM29" i="8"/>
  <c r="BN25" i="5"/>
  <c r="BO23" i="5"/>
  <c r="BK33" i="5"/>
  <c r="BJ37" i="5"/>
  <c r="BJ38" i="5" s="1"/>
  <c r="BK76" i="6"/>
  <c r="BK78" i="6" s="1"/>
  <c r="BL72" i="6"/>
  <c r="BK174" i="6"/>
  <c r="BK176" i="6" s="1"/>
  <c r="BK82" i="6" s="1"/>
  <c r="BL170" i="6"/>
  <c r="BM150" i="6" l="1"/>
  <c r="BM152" i="6" s="1"/>
  <c r="BM81" i="6" s="1"/>
  <c r="BL97" i="5"/>
  <c r="BL98" i="5" s="1"/>
  <c r="BL55" i="5"/>
  <c r="BO25" i="5"/>
  <c r="BP23" i="5"/>
  <c r="BN35" i="8"/>
  <c r="BN26" i="8"/>
  <c r="BN29" i="8"/>
  <c r="BN27" i="8"/>
  <c r="BN28" i="8"/>
  <c r="BN25" i="8"/>
  <c r="BN175" i="6"/>
  <c r="BN127" i="6"/>
  <c r="BN104" i="6"/>
  <c r="BN151" i="6"/>
  <c r="BN83" i="6"/>
  <c r="BN169" i="6"/>
  <c r="BN121" i="6"/>
  <c r="BN123" i="6"/>
  <c r="BN147" i="6"/>
  <c r="BN145" i="6"/>
  <c r="BN171" i="6"/>
  <c r="BQ10" i="8"/>
  <c r="BP38" i="8"/>
  <c r="BP11" i="8"/>
  <c r="BP12" i="8"/>
  <c r="BP14" i="8"/>
  <c r="BP13" i="8"/>
  <c r="BP15" i="8"/>
  <c r="BN36" i="5"/>
  <c r="BN34" i="5"/>
  <c r="BN32" i="5"/>
  <c r="BL103" i="6"/>
  <c r="BL105" i="6" s="1"/>
  <c r="BL79" i="6" s="1"/>
  <c r="BP84" i="6"/>
  <c r="BO86" i="6"/>
  <c r="BO18" i="8"/>
  <c r="BO24" i="8"/>
  <c r="BO16" i="8"/>
  <c r="BO19" i="8"/>
  <c r="BO20" i="8"/>
  <c r="BO17" i="8"/>
  <c r="BL69" i="5"/>
  <c r="BL70" i="5" s="1"/>
  <c r="BL56" i="5"/>
  <c r="BM126" i="6"/>
  <c r="BM128" i="6" s="1"/>
  <c r="BM80" i="6" s="1"/>
  <c r="BM73" i="6"/>
  <c r="BM98" i="6"/>
  <c r="BM71" i="6"/>
  <c r="BM100" i="6"/>
  <c r="BM54" i="5"/>
  <c r="BM68" i="5"/>
  <c r="BM96" i="5"/>
  <c r="BM82" i="5"/>
  <c r="BM50" i="5"/>
  <c r="BM64" i="5"/>
  <c r="BM52" i="5"/>
  <c r="BM66" i="5"/>
  <c r="BM80" i="5"/>
  <c r="BM78" i="5"/>
  <c r="BM92" i="5"/>
  <c r="BM94" i="5"/>
  <c r="BL83" i="5"/>
  <c r="BL84" i="5" s="1"/>
  <c r="BL33" i="5"/>
  <c r="BK37" i="5"/>
  <c r="BK38" i="5" s="1"/>
  <c r="BM170" i="6"/>
  <c r="BL174" i="6"/>
  <c r="BL176" i="6" s="1"/>
  <c r="BL82" i="6" s="1"/>
  <c r="BM72" i="6"/>
  <c r="BL76" i="6"/>
  <c r="BL78" i="6" s="1"/>
  <c r="BM83" i="5" l="1"/>
  <c r="BM84" i="5" s="1"/>
  <c r="BM55" i="5"/>
  <c r="BM56" i="5" s="1"/>
  <c r="BN126" i="6"/>
  <c r="BN128" i="6" s="1"/>
  <c r="BN80" i="6" s="1"/>
  <c r="BO83" i="6"/>
  <c r="BO151" i="6"/>
  <c r="BO175" i="6"/>
  <c r="BO127" i="6"/>
  <c r="BO104" i="6"/>
  <c r="BO145" i="6"/>
  <c r="BO169" i="6"/>
  <c r="BO147" i="6"/>
  <c r="BO171" i="6"/>
  <c r="BO123" i="6"/>
  <c r="BO121" i="6"/>
  <c r="BR10" i="8"/>
  <c r="BQ38" i="8"/>
  <c r="BQ12" i="8"/>
  <c r="BQ14" i="8"/>
  <c r="BQ13" i="8"/>
  <c r="BQ15" i="8"/>
  <c r="BQ11" i="8"/>
  <c r="BQ84" i="6"/>
  <c r="BP86" i="6"/>
  <c r="BN54" i="5"/>
  <c r="BN68" i="5"/>
  <c r="BN82" i="5"/>
  <c r="BN96" i="5"/>
  <c r="BN50" i="5"/>
  <c r="BN64" i="5"/>
  <c r="BN52" i="5"/>
  <c r="BN80" i="5"/>
  <c r="BN66" i="5"/>
  <c r="BN78" i="5"/>
  <c r="BN92" i="5"/>
  <c r="BN94" i="5"/>
  <c r="BO28" i="8"/>
  <c r="BO25" i="8"/>
  <c r="BO35" i="8"/>
  <c r="BO26" i="8"/>
  <c r="BO29" i="8"/>
  <c r="BO27" i="8"/>
  <c r="BQ23" i="5"/>
  <c r="BP25" i="5"/>
  <c r="BM97" i="5"/>
  <c r="BM98" i="5" s="1"/>
  <c r="BM69" i="5"/>
  <c r="BM70" i="5" s="1"/>
  <c r="BM103" i="6"/>
  <c r="BM105" i="6" s="1"/>
  <c r="BM79" i="6" s="1"/>
  <c r="BP16" i="8"/>
  <c r="BP24" i="8"/>
  <c r="BP20" i="8"/>
  <c r="BP18" i="8"/>
  <c r="BP17" i="8"/>
  <c r="BP19" i="8"/>
  <c r="BN150" i="6"/>
  <c r="BN152" i="6" s="1"/>
  <c r="BN81" i="6" s="1"/>
  <c r="BN73" i="6"/>
  <c r="BN71" i="6"/>
  <c r="BN98" i="6"/>
  <c r="BN100" i="6"/>
  <c r="BO36" i="5"/>
  <c r="BO34" i="5"/>
  <c r="BO32" i="5"/>
  <c r="BL37" i="5"/>
  <c r="BL38" i="5" s="1"/>
  <c r="BM33" i="5"/>
  <c r="BM76" i="6"/>
  <c r="BM78" i="6" s="1"/>
  <c r="BN72" i="6"/>
  <c r="BM174" i="6"/>
  <c r="BM176" i="6" s="1"/>
  <c r="BM82" i="6" s="1"/>
  <c r="BN170" i="6"/>
  <c r="BN97" i="5" l="1"/>
  <c r="BN98" i="5" s="1"/>
  <c r="BN83" i="5"/>
  <c r="BN84" i="5" s="1"/>
  <c r="BO150" i="6"/>
  <c r="BO152" i="6" s="1"/>
  <c r="BO81" i="6" s="1"/>
  <c r="BN69" i="5"/>
  <c r="BN70" i="5" s="1"/>
  <c r="BP36" i="5"/>
  <c r="BP32" i="5"/>
  <c r="BP34" i="5"/>
  <c r="BO82" i="5"/>
  <c r="BO54" i="5"/>
  <c r="BO68" i="5"/>
  <c r="BO96" i="5"/>
  <c r="BO50" i="5"/>
  <c r="BO64" i="5"/>
  <c r="BO80" i="5"/>
  <c r="BO78" i="5"/>
  <c r="BO52" i="5"/>
  <c r="BO55" i="5" s="1"/>
  <c r="BO56" i="5" s="1"/>
  <c r="BO66" i="5"/>
  <c r="BO69" i="5" s="1"/>
  <c r="BO70" i="5" s="1"/>
  <c r="BO92" i="5"/>
  <c r="BO94" i="5"/>
  <c r="BR23" i="5"/>
  <c r="BQ25" i="5"/>
  <c r="BN55" i="5"/>
  <c r="BN56" i="5" s="1"/>
  <c r="BR84" i="6"/>
  <c r="BQ86" i="6"/>
  <c r="BP25" i="8"/>
  <c r="BP28" i="8"/>
  <c r="BP26" i="8"/>
  <c r="BP27" i="8"/>
  <c r="BP29" i="8"/>
  <c r="BP35" i="8"/>
  <c r="BP83" i="6"/>
  <c r="BP175" i="6"/>
  <c r="BP127" i="6"/>
  <c r="BP151" i="6"/>
  <c r="BP104" i="6"/>
  <c r="BP123" i="6"/>
  <c r="BP147" i="6"/>
  <c r="BP121" i="6"/>
  <c r="BP171" i="6"/>
  <c r="BP145" i="6"/>
  <c r="BP169" i="6"/>
  <c r="BR38" i="8"/>
  <c r="BS10" i="8"/>
  <c r="BR14" i="8"/>
  <c r="BR12" i="8"/>
  <c r="BR15" i="8"/>
  <c r="BR13" i="8"/>
  <c r="BR11" i="8"/>
  <c r="BN103" i="6"/>
  <c r="BN105" i="6" s="1"/>
  <c r="BN79" i="6" s="1"/>
  <c r="BO126" i="6"/>
  <c r="BO128" i="6" s="1"/>
  <c r="BO80" i="6" s="1"/>
  <c r="BQ20" i="8"/>
  <c r="BQ16" i="8"/>
  <c r="BQ17" i="8"/>
  <c r="BQ19" i="8"/>
  <c r="BQ18" i="8"/>
  <c r="BQ24" i="8"/>
  <c r="BO73" i="6"/>
  <c r="BO98" i="6"/>
  <c r="BO100" i="6"/>
  <c r="BO71" i="6"/>
  <c r="BN33" i="5"/>
  <c r="BM37" i="5"/>
  <c r="BM38" i="5" s="1"/>
  <c r="BN76" i="6"/>
  <c r="BN78" i="6" s="1"/>
  <c r="BO72" i="6"/>
  <c r="BO170" i="6"/>
  <c r="BN174" i="6"/>
  <c r="BN176" i="6" s="1"/>
  <c r="BN82" i="6" s="1"/>
  <c r="BO103" i="6" l="1"/>
  <c r="BO105" i="6" s="1"/>
  <c r="BO79" i="6" s="1"/>
  <c r="BO97" i="5"/>
  <c r="BO98" i="5" s="1"/>
  <c r="BP126" i="6"/>
  <c r="BP128" i="6" s="1"/>
  <c r="BP80" i="6" s="1"/>
  <c r="BT10" i="8"/>
  <c r="BS38" i="8"/>
  <c r="BS12" i="8"/>
  <c r="BS11" i="8"/>
  <c r="BS13" i="8"/>
  <c r="BS15" i="8"/>
  <c r="BS14" i="8"/>
  <c r="BP73" i="6"/>
  <c r="BP98" i="6"/>
  <c r="BP71" i="6"/>
  <c r="BP100" i="6"/>
  <c r="BS84" i="6"/>
  <c r="BR86" i="6"/>
  <c r="BQ27" i="8"/>
  <c r="BQ26" i="8"/>
  <c r="BQ28" i="8"/>
  <c r="BQ35" i="8"/>
  <c r="BQ29" i="8"/>
  <c r="BQ25" i="8"/>
  <c r="BR16" i="8"/>
  <c r="BR18" i="8"/>
  <c r="BR19" i="8"/>
  <c r="BR17" i="8"/>
  <c r="BR24" i="8"/>
  <c r="BR20" i="8"/>
  <c r="BO83" i="5"/>
  <c r="BO84" i="5" s="1"/>
  <c r="BQ127" i="6"/>
  <c r="BQ175" i="6"/>
  <c r="BQ151" i="6"/>
  <c r="BQ104" i="6"/>
  <c r="BQ83" i="6"/>
  <c r="BQ169" i="6"/>
  <c r="BQ147" i="6"/>
  <c r="BQ123" i="6"/>
  <c r="BQ171" i="6"/>
  <c r="BQ145" i="6"/>
  <c r="BQ121" i="6"/>
  <c r="BR25" i="5"/>
  <c r="BS23" i="5"/>
  <c r="BP150" i="6"/>
  <c r="BP152" i="6" s="1"/>
  <c r="BP81" i="6" s="1"/>
  <c r="BQ36" i="5"/>
  <c r="BQ34" i="5"/>
  <c r="BQ32" i="5"/>
  <c r="BP82" i="5"/>
  <c r="BP96" i="5"/>
  <c r="BP54" i="5"/>
  <c r="BP68" i="5"/>
  <c r="BP50" i="5"/>
  <c r="BP64" i="5"/>
  <c r="BP52" i="5"/>
  <c r="BP78" i="5"/>
  <c r="BP66" i="5"/>
  <c r="BP80" i="5"/>
  <c r="BP92" i="5"/>
  <c r="BP94" i="5"/>
  <c r="BO33" i="5"/>
  <c r="BN37" i="5"/>
  <c r="BN38" i="5" s="1"/>
  <c r="BP170" i="6"/>
  <c r="BO174" i="6"/>
  <c r="BO176" i="6" s="1"/>
  <c r="BO82" i="6" s="1"/>
  <c r="BP72" i="6"/>
  <c r="BO76" i="6"/>
  <c r="BO78" i="6" s="1"/>
  <c r="BP103" i="6" l="1"/>
  <c r="BP105" i="6" s="1"/>
  <c r="BP79" i="6" s="1"/>
  <c r="BP69" i="5"/>
  <c r="BP70" i="5" s="1"/>
  <c r="BQ126" i="6"/>
  <c r="BQ128" i="6" s="1"/>
  <c r="BQ80" i="6" s="1"/>
  <c r="BP97" i="5"/>
  <c r="BP98" i="5" s="1"/>
  <c r="BS25" i="5"/>
  <c r="BT23" i="5"/>
  <c r="BQ73" i="6"/>
  <c r="BQ100" i="6"/>
  <c r="BQ98" i="6"/>
  <c r="BQ71" i="6"/>
  <c r="BT84" i="6"/>
  <c r="BS86" i="6"/>
  <c r="BS24" i="8"/>
  <c r="BS18" i="8"/>
  <c r="BS20" i="8"/>
  <c r="BS17" i="8"/>
  <c r="BS16" i="8"/>
  <c r="BS19" i="8"/>
  <c r="BR29" i="8"/>
  <c r="BR25" i="8"/>
  <c r="BR26" i="8"/>
  <c r="BR35" i="8"/>
  <c r="BR28" i="8"/>
  <c r="BR27" i="8"/>
  <c r="BP55" i="5"/>
  <c r="BP56" i="5" s="1"/>
  <c r="BR36" i="5"/>
  <c r="BR32" i="5"/>
  <c r="BR34" i="5"/>
  <c r="BP83" i="5"/>
  <c r="BP84" i="5" s="1"/>
  <c r="BQ82" i="5"/>
  <c r="BQ96" i="5"/>
  <c r="BQ54" i="5"/>
  <c r="BQ68" i="5"/>
  <c r="BQ50" i="5"/>
  <c r="BQ64" i="5"/>
  <c r="BQ52" i="5"/>
  <c r="BQ78" i="5"/>
  <c r="BQ80" i="5"/>
  <c r="BQ66" i="5"/>
  <c r="BQ69" i="5" s="1"/>
  <c r="BQ70" i="5" s="1"/>
  <c r="BQ92" i="5"/>
  <c r="BQ94" i="5"/>
  <c r="BQ150" i="6"/>
  <c r="BQ152" i="6" s="1"/>
  <c r="BQ81" i="6" s="1"/>
  <c r="BR175" i="6"/>
  <c r="BR127" i="6"/>
  <c r="BR104" i="6"/>
  <c r="BR83" i="6"/>
  <c r="BR151" i="6"/>
  <c r="BR145" i="6"/>
  <c r="BR169" i="6"/>
  <c r="BR171" i="6"/>
  <c r="BR121" i="6"/>
  <c r="BR123" i="6"/>
  <c r="BR147" i="6"/>
  <c r="BU10" i="8"/>
  <c r="BT38" i="8"/>
  <c r="BT13" i="8"/>
  <c r="BT14" i="8"/>
  <c r="BT15" i="8"/>
  <c r="BT12" i="8"/>
  <c r="BT11" i="8"/>
  <c r="BP33" i="5"/>
  <c r="BO37" i="5"/>
  <c r="BO38" i="5" s="1"/>
  <c r="BP76" i="6"/>
  <c r="BP78" i="6" s="1"/>
  <c r="BQ72" i="6"/>
  <c r="BQ170" i="6"/>
  <c r="BP174" i="6"/>
  <c r="BP176" i="6" s="1"/>
  <c r="BP82" i="6" s="1"/>
  <c r="BR150" i="6" l="1"/>
  <c r="BR152" i="6" s="1"/>
  <c r="BR81" i="6" s="1"/>
  <c r="BQ83" i="5"/>
  <c r="BQ84" i="5" s="1"/>
  <c r="BQ55" i="5"/>
  <c r="BQ56" i="5" s="1"/>
  <c r="BQ103" i="6"/>
  <c r="BQ105" i="6" s="1"/>
  <c r="BQ79" i="6" s="1"/>
  <c r="BU84" i="6"/>
  <c r="BT86" i="6"/>
  <c r="BV10" i="8"/>
  <c r="BU38" i="8"/>
  <c r="BU11" i="8"/>
  <c r="BU14" i="8"/>
  <c r="BU15" i="8"/>
  <c r="BU12" i="8"/>
  <c r="BU13" i="8"/>
  <c r="BR73" i="6"/>
  <c r="BR98" i="6"/>
  <c r="BR71" i="6"/>
  <c r="BR100" i="6"/>
  <c r="BR54" i="5"/>
  <c r="BR68" i="5"/>
  <c r="BR96" i="5"/>
  <c r="BR82" i="5"/>
  <c r="BR50" i="5"/>
  <c r="BR64" i="5"/>
  <c r="BR80" i="5"/>
  <c r="BR66" i="5"/>
  <c r="BR78" i="5"/>
  <c r="BR52" i="5"/>
  <c r="BR92" i="5"/>
  <c r="BR94" i="5"/>
  <c r="BU23" i="5"/>
  <c r="BT25" i="5"/>
  <c r="BT18" i="8"/>
  <c r="BT24" i="8"/>
  <c r="BT17" i="8"/>
  <c r="BT16" i="8"/>
  <c r="BT20" i="8"/>
  <c r="BT19" i="8"/>
  <c r="BQ97" i="5"/>
  <c r="BQ98" i="5" s="1"/>
  <c r="BS29" i="8"/>
  <c r="BS28" i="8"/>
  <c r="BS25" i="8"/>
  <c r="BS26" i="8"/>
  <c r="BS35" i="8"/>
  <c r="BS27" i="8"/>
  <c r="BS36" i="5"/>
  <c r="BS34" i="5"/>
  <c r="BS32" i="5"/>
  <c r="BR126" i="6"/>
  <c r="BR128" i="6" s="1"/>
  <c r="BR80" i="6" s="1"/>
  <c r="BS104" i="6"/>
  <c r="BS83" i="6"/>
  <c r="BS175" i="6"/>
  <c r="BS127" i="6"/>
  <c r="BS151" i="6"/>
  <c r="BS145" i="6"/>
  <c r="BS121" i="6"/>
  <c r="BS171" i="6"/>
  <c r="BS147" i="6"/>
  <c r="BS123" i="6"/>
  <c r="BS169" i="6"/>
  <c r="BQ33" i="5"/>
  <c r="BP37" i="5"/>
  <c r="BP38" i="5" s="1"/>
  <c r="BQ76" i="6"/>
  <c r="BQ78" i="6" s="1"/>
  <c r="BR72" i="6"/>
  <c r="BR170" i="6"/>
  <c r="BQ174" i="6"/>
  <c r="BQ176" i="6" s="1"/>
  <c r="BQ82" i="6" s="1"/>
  <c r="BR83" i="5" l="1"/>
  <c r="BR84" i="5" s="1"/>
  <c r="BS150" i="6"/>
  <c r="BS152" i="6" s="1"/>
  <c r="BS81" i="6" s="1"/>
  <c r="BR55" i="5"/>
  <c r="BR56" i="5" s="1"/>
  <c r="BU20" i="8"/>
  <c r="BU24" i="8"/>
  <c r="BU19" i="8"/>
  <c r="BU18" i="8"/>
  <c r="BU17" i="8"/>
  <c r="BU16" i="8"/>
  <c r="BW10" i="8"/>
  <c r="BV38" i="8"/>
  <c r="BV13" i="8"/>
  <c r="BV14" i="8"/>
  <c r="BV12" i="8"/>
  <c r="BV15" i="8"/>
  <c r="BV11" i="8"/>
  <c r="BS126" i="6"/>
  <c r="BS128" i="6" s="1"/>
  <c r="BS80" i="6" s="1"/>
  <c r="BS73" i="6"/>
  <c r="BS98" i="6"/>
  <c r="BS100" i="6"/>
  <c r="BS71" i="6"/>
  <c r="BV23" i="5"/>
  <c r="BU25" i="5"/>
  <c r="BT83" i="6"/>
  <c r="BT127" i="6"/>
  <c r="BT175" i="6"/>
  <c r="BT151" i="6"/>
  <c r="BT104" i="6"/>
  <c r="BT145" i="6"/>
  <c r="BT169" i="6"/>
  <c r="BT121" i="6"/>
  <c r="BT123" i="6"/>
  <c r="BT171" i="6"/>
  <c r="BT147" i="6"/>
  <c r="BT36" i="5"/>
  <c r="BT34" i="5"/>
  <c r="BT32" i="5"/>
  <c r="BS82" i="5"/>
  <c r="BS54" i="5"/>
  <c r="BS68" i="5"/>
  <c r="BS96" i="5"/>
  <c r="BS50" i="5"/>
  <c r="BS64" i="5"/>
  <c r="BS78" i="5"/>
  <c r="BS66" i="5"/>
  <c r="BS80" i="5"/>
  <c r="BS52" i="5"/>
  <c r="BS92" i="5"/>
  <c r="BS94" i="5"/>
  <c r="BT28" i="8"/>
  <c r="BT29" i="8"/>
  <c r="BT35" i="8"/>
  <c r="BT25" i="8"/>
  <c r="BT27" i="8"/>
  <c r="BT26" i="8"/>
  <c r="BR97" i="5"/>
  <c r="BR98" i="5" s="1"/>
  <c r="BR69" i="5"/>
  <c r="BR70" i="5" s="1"/>
  <c r="BR103" i="6"/>
  <c r="BR105" i="6" s="1"/>
  <c r="BR79" i="6" s="1"/>
  <c r="BV84" i="6"/>
  <c r="BU86" i="6"/>
  <c r="BQ37" i="5"/>
  <c r="BQ38" i="5" s="1"/>
  <c r="BR33" i="5"/>
  <c r="BS72" i="6"/>
  <c r="BR76" i="6"/>
  <c r="BR78" i="6" s="1"/>
  <c r="BR174" i="6"/>
  <c r="BR176" i="6" s="1"/>
  <c r="BR82" i="6" s="1"/>
  <c r="BS170" i="6"/>
  <c r="BS97" i="5" l="1"/>
  <c r="BS98" i="5" s="1"/>
  <c r="BS83" i="5"/>
  <c r="BS84" i="5" s="1"/>
  <c r="BT150" i="6"/>
  <c r="BT152" i="6" s="1"/>
  <c r="BT81" i="6" s="1"/>
  <c r="BS55" i="5"/>
  <c r="BS56" i="5" s="1"/>
  <c r="BW84" i="6"/>
  <c r="BV86" i="6"/>
  <c r="BV25" i="5"/>
  <c r="BW23" i="5"/>
  <c r="BS69" i="5"/>
  <c r="BS70" i="5" s="1"/>
  <c r="BU26" i="8"/>
  <c r="BU27" i="8"/>
  <c r="BU35" i="8"/>
  <c r="BU25" i="8"/>
  <c r="BU28" i="8"/>
  <c r="BU29" i="8"/>
  <c r="BT82" i="5"/>
  <c r="BT54" i="5"/>
  <c r="BT68" i="5"/>
  <c r="BT96" i="5"/>
  <c r="BT50" i="5"/>
  <c r="BT64" i="5"/>
  <c r="BT52" i="5"/>
  <c r="BT78" i="5"/>
  <c r="BT80" i="5"/>
  <c r="BT66" i="5"/>
  <c r="BT69" i="5" s="1"/>
  <c r="BT92" i="5"/>
  <c r="BT94" i="5"/>
  <c r="BU36" i="5"/>
  <c r="BU32" i="5"/>
  <c r="BU34" i="5"/>
  <c r="BV17" i="8"/>
  <c r="BV19" i="8"/>
  <c r="BV18" i="8"/>
  <c r="BV24" i="8"/>
  <c r="BV16" i="8"/>
  <c r="BV20" i="8"/>
  <c r="BW38" i="8"/>
  <c r="BX10" i="8"/>
  <c r="BW12" i="8"/>
  <c r="BW11" i="8"/>
  <c r="BW13" i="8"/>
  <c r="BW15" i="8"/>
  <c r="BW14" i="8"/>
  <c r="BU127" i="6"/>
  <c r="BU175" i="6"/>
  <c r="BU151" i="6"/>
  <c r="BU83" i="6"/>
  <c r="BU104" i="6"/>
  <c r="BU169" i="6"/>
  <c r="BU121" i="6"/>
  <c r="BU171" i="6"/>
  <c r="BU123" i="6"/>
  <c r="BU147" i="6"/>
  <c r="BU145" i="6"/>
  <c r="BT126" i="6"/>
  <c r="BT128" i="6" s="1"/>
  <c r="BT80" i="6" s="1"/>
  <c r="BT73" i="6"/>
  <c r="BT100" i="6"/>
  <c r="BT98" i="6"/>
  <c r="BT71" i="6"/>
  <c r="BS103" i="6"/>
  <c r="BS105" i="6" s="1"/>
  <c r="BS79" i="6" s="1"/>
  <c r="BS33" i="5"/>
  <c r="BR37" i="5"/>
  <c r="BR38" i="5" s="1"/>
  <c r="BS174" i="6"/>
  <c r="BS176" i="6" s="1"/>
  <c r="BS82" i="6" s="1"/>
  <c r="BT170" i="6"/>
  <c r="BS76" i="6"/>
  <c r="BS78" i="6" s="1"/>
  <c r="BT72" i="6"/>
  <c r="BU126" i="6" l="1"/>
  <c r="BU128" i="6" s="1"/>
  <c r="BU80" i="6" s="1"/>
  <c r="BT83" i="5"/>
  <c r="BT84" i="5" s="1"/>
  <c r="BT97" i="5"/>
  <c r="BT98" i="5" s="1"/>
  <c r="BW25" i="5"/>
  <c r="BX23" i="5"/>
  <c r="BU73" i="6"/>
  <c r="BU98" i="6"/>
  <c r="BU71" i="6"/>
  <c r="BU100" i="6"/>
  <c r="BV36" i="5"/>
  <c r="BV32" i="5"/>
  <c r="BV34" i="5"/>
  <c r="BY10" i="8"/>
  <c r="BX38" i="8"/>
  <c r="BX12" i="8"/>
  <c r="BX13" i="8"/>
  <c r="BX14" i="8"/>
  <c r="BX11" i="8"/>
  <c r="BX15" i="8"/>
  <c r="BV35" i="8"/>
  <c r="BV27" i="8"/>
  <c r="BV28" i="8"/>
  <c r="BV25" i="8"/>
  <c r="BV26" i="8"/>
  <c r="BV29" i="8"/>
  <c r="BT55" i="5"/>
  <c r="BT56" i="5" s="1"/>
  <c r="BV175" i="6"/>
  <c r="BV104" i="6"/>
  <c r="BV127" i="6"/>
  <c r="BV151" i="6"/>
  <c r="BV83" i="6"/>
  <c r="BV123" i="6"/>
  <c r="BV145" i="6"/>
  <c r="BV121" i="6"/>
  <c r="BV169" i="6"/>
  <c r="BV147" i="6"/>
  <c r="BV171" i="6"/>
  <c r="BU54" i="5"/>
  <c r="BU68" i="5"/>
  <c r="BU96" i="5"/>
  <c r="BU82" i="5"/>
  <c r="BU50" i="5"/>
  <c r="BU64" i="5"/>
  <c r="BU80" i="5"/>
  <c r="BU66" i="5"/>
  <c r="BU52" i="5"/>
  <c r="BU55" i="5" s="1"/>
  <c r="BU56" i="5" s="1"/>
  <c r="BU78" i="5"/>
  <c r="BU92" i="5"/>
  <c r="BU94" i="5"/>
  <c r="BT103" i="6"/>
  <c r="BT105" i="6" s="1"/>
  <c r="BT79" i="6" s="1"/>
  <c r="BU150" i="6"/>
  <c r="BU152" i="6" s="1"/>
  <c r="BU81" i="6" s="1"/>
  <c r="BW20" i="8"/>
  <c r="BW17" i="8"/>
  <c r="BW19" i="8"/>
  <c r="BW18" i="8"/>
  <c r="BW16" i="8"/>
  <c r="BW24" i="8"/>
  <c r="BT70" i="5"/>
  <c r="BX84" i="6"/>
  <c r="BW86" i="6"/>
  <c r="BT33" i="5"/>
  <c r="BS37" i="5"/>
  <c r="BS38" i="5" s="1"/>
  <c r="BU72" i="6"/>
  <c r="BT76" i="6"/>
  <c r="BT78" i="6" s="1"/>
  <c r="BU170" i="6"/>
  <c r="BT174" i="6"/>
  <c r="BT176" i="6" s="1"/>
  <c r="BT82" i="6" s="1"/>
  <c r="BU97" i="5" l="1"/>
  <c r="BU98" i="5" s="1"/>
  <c r="BY84" i="6"/>
  <c r="BX86" i="6"/>
  <c r="BV54" i="5"/>
  <c r="BV68" i="5"/>
  <c r="BV82" i="5"/>
  <c r="BV96" i="5"/>
  <c r="BV50" i="5"/>
  <c r="BV64" i="5"/>
  <c r="BV66" i="5"/>
  <c r="BV52" i="5"/>
  <c r="BV80" i="5"/>
  <c r="BV78" i="5"/>
  <c r="BV92" i="5"/>
  <c r="BV94" i="5"/>
  <c r="BV73" i="6"/>
  <c r="BV98" i="6"/>
  <c r="BV100" i="6"/>
  <c r="BV71" i="6"/>
  <c r="BU69" i="5"/>
  <c r="BU70" i="5" s="1"/>
  <c r="BZ10" i="8"/>
  <c r="BY38" i="8"/>
  <c r="BY11" i="8"/>
  <c r="BY14" i="8"/>
  <c r="BY13" i="8"/>
  <c r="BY15" i="8"/>
  <c r="BY12" i="8"/>
  <c r="BU103" i="6"/>
  <c r="BU105" i="6" s="1"/>
  <c r="BU79" i="6" s="1"/>
  <c r="BY23" i="5"/>
  <c r="BX25" i="5"/>
  <c r="BX20" i="8"/>
  <c r="BX16" i="8"/>
  <c r="BX18" i="8"/>
  <c r="BX17" i="8"/>
  <c r="BX19" i="8"/>
  <c r="BX24" i="8"/>
  <c r="BW26" i="8"/>
  <c r="BW28" i="8"/>
  <c r="BW29" i="8"/>
  <c r="BW35" i="8"/>
  <c r="BW27" i="8"/>
  <c r="BW25" i="8"/>
  <c r="BW83" i="6"/>
  <c r="BW104" i="6"/>
  <c r="BW175" i="6"/>
  <c r="BW127" i="6"/>
  <c r="BW151" i="6"/>
  <c r="BW171" i="6"/>
  <c r="BW123" i="6"/>
  <c r="BW121" i="6"/>
  <c r="BW147" i="6"/>
  <c r="BW145" i="6"/>
  <c r="BW169" i="6"/>
  <c r="BU83" i="5"/>
  <c r="BU84" i="5" s="1"/>
  <c r="BV150" i="6"/>
  <c r="BV152" i="6" s="1"/>
  <c r="BV81" i="6" s="1"/>
  <c r="BV126" i="6"/>
  <c r="BV128" i="6" s="1"/>
  <c r="BV80" i="6" s="1"/>
  <c r="BW36" i="5"/>
  <c r="BW34" i="5"/>
  <c r="BW32" i="5"/>
  <c r="BU33" i="5"/>
  <c r="BT37" i="5"/>
  <c r="BT38" i="5" s="1"/>
  <c r="BV72" i="6"/>
  <c r="BU76" i="6"/>
  <c r="BU78" i="6" s="1"/>
  <c r="BV170" i="6"/>
  <c r="BU174" i="6"/>
  <c r="BU176" i="6" s="1"/>
  <c r="BU82" i="6" s="1"/>
  <c r="BV97" i="5" l="1"/>
  <c r="BV98" i="5" s="1"/>
  <c r="BW126" i="6"/>
  <c r="BW128" i="6" s="1"/>
  <c r="BW80" i="6" s="1"/>
  <c r="BW82" i="5"/>
  <c r="BW54" i="5"/>
  <c r="BW68" i="5"/>
  <c r="BW96" i="5"/>
  <c r="BW50" i="5"/>
  <c r="BW64" i="5"/>
  <c r="BW66" i="5"/>
  <c r="BW52" i="5"/>
  <c r="BW80" i="5"/>
  <c r="BW78" i="5"/>
  <c r="BW92" i="5"/>
  <c r="BW94" i="5"/>
  <c r="BZ23" i="5"/>
  <c r="BY25" i="5"/>
  <c r="BV83" i="5"/>
  <c r="BV84" i="5" s="1"/>
  <c r="BW150" i="6"/>
  <c r="BW152" i="6" s="1"/>
  <c r="BW81" i="6" s="1"/>
  <c r="BW73" i="6"/>
  <c r="BW98" i="6"/>
  <c r="BW100" i="6"/>
  <c r="BW71" i="6"/>
  <c r="BV55" i="5"/>
  <c r="BV56" i="5" s="1"/>
  <c r="BX151" i="6"/>
  <c r="BX175" i="6"/>
  <c r="BX127" i="6"/>
  <c r="BX83" i="6"/>
  <c r="BX104" i="6"/>
  <c r="BX145" i="6"/>
  <c r="BX171" i="6"/>
  <c r="BX123" i="6"/>
  <c r="BX121" i="6"/>
  <c r="BX169" i="6"/>
  <c r="BX147" i="6"/>
  <c r="CA10" i="8"/>
  <c r="BZ38" i="8"/>
  <c r="BZ12" i="8"/>
  <c r="BZ15" i="8"/>
  <c r="BZ14" i="8"/>
  <c r="BZ11" i="8"/>
  <c r="BZ13" i="8"/>
  <c r="BX25" i="8"/>
  <c r="BX27" i="8"/>
  <c r="BX28" i="8"/>
  <c r="BX29" i="8"/>
  <c r="BX26" i="8"/>
  <c r="BX35" i="8"/>
  <c r="BX36" i="5"/>
  <c r="BX32" i="5"/>
  <c r="BX34" i="5"/>
  <c r="BY24" i="8"/>
  <c r="BY17" i="8"/>
  <c r="BY16" i="8"/>
  <c r="BY19" i="8"/>
  <c r="BY20" i="8"/>
  <c r="BY18" i="8"/>
  <c r="BV103" i="6"/>
  <c r="BV105" i="6" s="1"/>
  <c r="BV79" i="6" s="1"/>
  <c r="BV69" i="5"/>
  <c r="BV70" i="5" s="1"/>
  <c r="BZ84" i="6"/>
  <c r="BY86" i="6"/>
  <c r="BU37" i="5"/>
  <c r="BU38" i="5" s="1"/>
  <c r="BV33" i="5"/>
  <c r="BV174" i="6"/>
  <c r="BV176" i="6" s="1"/>
  <c r="BV82" i="6" s="1"/>
  <c r="BW170" i="6"/>
  <c r="BW72" i="6"/>
  <c r="BV76" i="6"/>
  <c r="BV78" i="6" s="1"/>
  <c r="BX150" i="6" l="1"/>
  <c r="BX152" i="6" s="1"/>
  <c r="BX81" i="6" s="1"/>
  <c r="BW97" i="5"/>
  <c r="BW98" i="5" s="1"/>
  <c r="BW55" i="5"/>
  <c r="BW56" i="5" s="1"/>
  <c r="BW103" i="6"/>
  <c r="BW105" i="6" s="1"/>
  <c r="BW79" i="6" s="1"/>
  <c r="BW69" i="5"/>
  <c r="BW70" i="5" s="1"/>
  <c r="BY175" i="6"/>
  <c r="BY151" i="6"/>
  <c r="BY127" i="6"/>
  <c r="BY104" i="6"/>
  <c r="BY83" i="6"/>
  <c r="BY147" i="6"/>
  <c r="BY145" i="6"/>
  <c r="BY169" i="6"/>
  <c r="BY171" i="6"/>
  <c r="BY121" i="6"/>
  <c r="BY123" i="6"/>
  <c r="BX82" i="5"/>
  <c r="BX96" i="5"/>
  <c r="BX68" i="5"/>
  <c r="BX54" i="5"/>
  <c r="BX50" i="5"/>
  <c r="BX64" i="5"/>
  <c r="BX78" i="5"/>
  <c r="BX52" i="5"/>
  <c r="BX66" i="5"/>
  <c r="BX80" i="5"/>
  <c r="BX92" i="5"/>
  <c r="BX94" i="5"/>
  <c r="BZ17" i="8"/>
  <c r="BZ18" i="8"/>
  <c r="BZ19" i="8"/>
  <c r="BZ24" i="8"/>
  <c r="BZ20" i="8"/>
  <c r="BZ16" i="8"/>
  <c r="BY36" i="5"/>
  <c r="BY32" i="5"/>
  <c r="BY34" i="5"/>
  <c r="CA84" i="6"/>
  <c r="BZ86" i="6"/>
  <c r="BY29" i="8"/>
  <c r="BY25" i="8"/>
  <c r="BY27" i="8"/>
  <c r="BY26" i="8"/>
  <c r="BY28" i="8"/>
  <c r="BY35" i="8"/>
  <c r="CB10" i="8"/>
  <c r="CA38" i="8"/>
  <c r="CA14" i="8"/>
  <c r="CA15" i="8"/>
  <c r="CA13" i="8"/>
  <c r="CA11" i="8"/>
  <c r="CA12" i="8"/>
  <c r="BX126" i="6"/>
  <c r="BX128" i="6" s="1"/>
  <c r="BX80" i="6" s="1"/>
  <c r="BX73" i="6"/>
  <c r="BX98" i="6"/>
  <c r="BX71" i="6"/>
  <c r="BX100" i="6"/>
  <c r="BZ25" i="5"/>
  <c r="CA23" i="5"/>
  <c r="BW83" i="5"/>
  <c r="BW84" i="5" s="1"/>
  <c r="BV37" i="5"/>
  <c r="BV38" i="5" s="1"/>
  <c r="BW33" i="5"/>
  <c r="BX170" i="6"/>
  <c r="BW174" i="6"/>
  <c r="BW176" i="6" s="1"/>
  <c r="BW82" i="6" s="1"/>
  <c r="BW76" i="6"/>
  <c r="BW78" i="6" s="1"/>
  <c r="BX72" i="6"/>
  <c r="BX97" i="5" l="1"/>
  <c r="BX98" i="5" s="1"/>
  <c r="BY126" i="6"/>
  <c r="BY128" i="6" s="1"/>
  <c r="BY80" i="6" s="1"/>
  <c r="BX103" i="6"/>
  <c r="BX105" i="6" s="1"/>
  <c r="BX79" i="6" s="1"/>
  <c r="BX69" i="5"/>
  <c r="BX70" i="5" s="1"/>
  <c r="CA20" i="8"/>
  <c r="CA17" i="8"/>
  <c r="CA18" i="8"/>
  <c r="CA16" i="8"/>
  <c r="CA19" i="8"/>
  <c r="CA24" i="8"/>
  <c r="BZ104" i="6"/>
  <c r="BZ83" i="6"/>
  <c r="BZ175" i="6"/>
  <c r="BZ127" i="6"/>
  <c r="BZ151" i="6"/>
  <c r="BZ145" i="6"/>
  <c r="BZ123" i="6"/>
  <c r="BZ121" i="6"/>
  <c r="BZ169" i="6"/>
  <c r="BZ171" i="6"/>
  <c r="BZ147" i="6"/>
  <c r="BY82" i="5"/>
  <c r="BY96" i="5"/>
  <c r="BY68" i="5"/>
  <c r="BY54" i="5"/>
  <c r="BY50" i="5"/>
  <c r="BY64" i="5"/>
  <c r="BY78" i="5"/>
  <c r="BY52" i="5"/>
  <c r="BY80" i="5"/>
  <c r="BY66" i="5"/>
  <c r="BY92" i="5"/>
  <c r="BY94" i="5"/>
  <c r="BY150" i="6"/>
  <c r="BY152" i="6" s="1"/>
  <c r="BY81" i="6" s="1"/>
  <c r="BZ29" i="8"/>
  <c r="BZ27" i="8"/>
  <c r="BZ35" i="8"/>
  <c r="BZ28" i="8"/>
  <c r="BZ25" i="8"/>
  <c r="BZ26" i="8"/>
  <c r="BX55" i="5"/>
  <c r="BX56" i="5" s="1"/>
  <c r="CA25" i="5"/>
  <c r="CB23" i="5"/>
  <c r="BZ36" i="5"/>
  <c r="BZ34" i="5"/>
  <c r="BZ32" i="5"/>
  <c r="CC10" i="8"/>
  <c r="CB38" i="8"/>
  <c r="CB13" i="8"/>
  <c r="CB12" i="8"/>
  <c r="CB11" i="8"/>
  <c r="CB14" i="8"/>
  <c r="CB15" i="8"/>
  <c r="CB84" i="6"/>
  <c r="CA86" i="6"/>
  <c r="BX83" i="5"/>
  <c r="BX84" i="5" s="1"/>
  <c r="BY73" i="6"/>
  <c r="BY98" i="6"/>
  <c r="BY71" i="6"/>
  <c r="BY100" i="6"/>
  <c r="BW37" i="5"/>
  <c r="BW38" i="5" s="1"/>
  <c r="BX33" i="5"/>
  <c r="BX76" i="6"/>
  <c r="BX78" i="6" s="1"/>
  <c r="BY72" i="6"/>
  <c r="BX174" i="6"/>
  <c r="BX176" i="6" s="1"/>
  <c r="BX82" i="6" s="1"/>
  <c r="BY170" i="6"/>
  <c r="BY69" i="5" l="1"/>
  <c r="BY103" i="6"/>
  <c r="BY105" i="6" s="1"/>
  <c r="BY79" i="6" s="1"/>
  <c r="BY55" i="5"/>
  <c r="BY56" i="5" s="1"/>
  <c r="BZ73" i="6"/>
  <c r="BZ98" i="6"/>
  <c r="BZ100" i="6"/>
  <c r="BZ71" i="6"/>
  <c r="CA83" i="6"/>
  <c r="CA151" i="6"/>
  <c r="CA104" i="6"/>
  <c r="CA175" i="6"/>
  <c r="CA127" i="6"/>
  <c r="CA147" i="6"/>
  <c r="CA145" i="6"/>
  <c r="CA169" i="6"/>
  <c r="CA171" i="6"/>
  <c r="CA121" i="6"/>
  <c r="CA123" i="6"/>
  <c r="CD10" i="8"/>
  <c r="CC38" i="8"/>
  <c r="CC12" i="8"/>
  <c r="CC11" i="8"/>
  <c r="CC14" i="8"/>
  <c r="CC13" i="8"/>
  <c r="CC15" i="8"/>
  <c r="CC23" i="5"/>
  <c r="CB25" i="5"/>
  <c r="BY70" i="5"/>
  <c r="CB17" i="8"/>
  <c r="CB19" i="8"/>
  <c r="CB16" i="8"/>
  <c r="CB20" i="8"/>
  <c r="CB18" i="8"/>
  <c r="CB24" i="8"/>
  <c r="CC84" i="6"/>
  <c r="CB86" i="6"/>
  <c r="CA36" i="5"/>
  <c r="CA32" i="5"/>
  <c r="CA34" i="5"/>
  <c r="BY83" i="5"/>
  <c r="BY84" i="5" s="1"/>
  <c r="CA28" i="8"/>
  <c r="CA26" i="8"/>
  <c r="CA25" i="8"/>
  <c r="CA29" i="8"/>
  <c r="CA27" i="8"/>
  <c r="CA35" i="8"/>
  <c r="BZ54" i="5"/>
  <c r="BZ68" i="5"/>
  <c r="BZ82" i="5"/>
  <c r="BZ96" i="5"/>
  <c r="BZ50" i="5"/>
  <c r="BZ64" i="5"/>
  <c r="BZ78" i="5"/>
  <c r="BZ52" i="5"/>
  <c r="BZ66" i="5"/>
  <c r="BZ80" i="5"/>
  <c r="BZ92" i="5"/>
  <c r="BZ94" i="5"/>
  <c r="BY97" i="5"/>
  <c r="BY98" i="5" s="1"/>
  <c r="BZ150" i="6"/>
  <c r="BZ152" i="6" s="1"/>
  <c r="BZ81" i="6" s="1"/>
  <c r="BZ126" i="6"/>
  <c r="BZ128" i="6" s="1"/>
  <c r="BZ80" i="6" s="1"/>
  <c r="BY33" i="5"/>
  <c r="BX37" i="5"/>
  <c r="BX38" i="5" s="1"/>
  <c r="BZ72" i="6"/>
  <c r="BY76" i="6"/>
  <c r="BY78" i="6" s="1"/>
  <c r="BZ170" i="6"/>
  <c r="BY174" i="6"/>
  <c r="BY176" i="6" s="1"/>
  <c r="BY82" i="6" s="1"/>
  <c r="BZ97" i="5" l="1"/>
  <c r="BZ98" i="5" s="1"/>
  <c r="BZ103" i="6"/>
  <c r="BZ105" i="6" s="1"/>
  <c r="BZ79" i="6" s="1"/>
  <c r="CA150" i="6"/>
  <c r="CA152" i="6" s="1"/>
  <c r="CA81" i="6" s="1"/>
  <c r="BZ69" i="5"/>
  <c r="BZ70" i="5" s="1"/>
  <c r="BZ55" i="5"/>
  <c r="BZ56" i="5" s="1"/>
  <c r="CB25" i="8"/>
  <c r="CB35" i="8"/>
  <c r="CB26" i="8"/>
  <c r="CB28" i="8"/>
  <c r="CB27" i="8"/>
  <c r="CB29" i="8"/>
  <c r="CD23" i="5"/>
  <c r="CC25" i="5"/>
  <c r="CA126" i="6"/>
  <c r="CA128" i="6" s="1"/>
  <c r="CA80" i="6" s="1"/>
  <c r="CB36" i="5"/>
  <c r="CB32" i="5"/>
  <c r="CB34" i="5"/>
  <c r="CD84" i="6"/>
  <c r="CC86" i="6"/>
  <c r="CE10" i="8"/>
  <c r="CD38" i="8"/>
  <c r="CD12" i="8"/>
  <c r="CD15" i="8"/>
  <c r="CD14" i="8"/>
  <c r="CD11" i="8"/>
  <c r="CD13" i="8"/>
  <c r="CA82" i="5"/>
  <c r="CA54" i="5"/>
  <c r="CA68" i="5"/>
  <c r="CA96" i="5"/>
  <c r="CA50" i="5"/>
  <c r="CA64" i="5"/>
  <c r="CA78" i="5"/>
  <c r="CA52" i="5"/>
  <c r="CA66" i="5"/>
  <c r="CA80" i="5"/>
  <c r="CA92" i="5"/>
  <c r="CA94" i="5"/>
  <c r="BZ83" i="5"/>
  <c r="BZ84" i="5" s="1"/>
  <c r="CB151" i="6"/>
  <c r="CB175" i="6"/>
  <c r="CB127" i="6"/>
  <c r="CB83" i="6"/>
  <c r="CB104" i="6"/>
  <c r="CB121" i="6"/>
  <c r="CB147" i="6"/>
  <c r="CB171" i="6"/>
  <c r="CB169" i="6"/>
  <c r="CB123" i="6"/>
  <c r="CB126" i="6" s="1"/>
  <c r="CB128" i="6" s="1"/>
  <c r="CB80" i="6" s="1"/>
  <c r="CB145" i="6"/>
  <c r="CC18" i="8"/>
  <c r="CC17" i="8"/>
  <c r="CC24" i="8"/>
  <c r="CC16" i="8"/>
  <c r="CC20" i="8"/>
  <c r="CC19" i="8"/>
  <c r="CA73" i="6"/>
  <c r="CA98" i="6"/>
  <c r="CA100" i="6"/>
  <c r="CA71" i="6"/>
  <c r="BY37" i="5"/>
  <c r="BY38" i="5" s="1"/>
  <c r="BZ33" i="5"/>
  <c r="BZ174" i="6"/>
  <c r="BZ176" i="6" s="1"/>
  <c r="BZ82" i="6" s="1"/>
  <c r="CA170" i="6"/>
  <c r="BZ76" i="6"/>
  <c r="BZ78" i="6" s="1"/>
  <c r="CA72" i="6"/>
  <c r="CB150" i="6" l="1"/>
  <c r="CB152" i="6" s="1"/>
  <c r="CB81" i="6" s="1"/>
  <c r="CA97" i="5"/>
  <c r="CA98" i="5" s="1"/>
  <c r="CA55" i="5"/>
  <c r="CA83" i="5"/>
  <c r="CA84" i="5" s="1"/>
  <c r="CF10" i="8"/>
  <c r="CE38" i="8"/>
  <c r="CE11" i="8"/>
  <c r="CE14" i="8"/>
  <c r="CE13" i="8"/>
  <c r="CE15" i="8"/>
  <c r="CE12" i="8"/>
  <c r="CD25" i="5"/>
  <c r="CE23" i="5"/>
  <c r="CA103" i="6"/>
  <c r="CA105" i="6" s="1"/>
  <c r="CA79" i="6" s="1"/>
  <c r="CB73" i="6"/>
  <c r="CB98" i="6"/>
  <c r="CB100" i="6"/>
  <c r="CB71" i="6"/>
  <c r="CA69" i="5"/>
  <c r="CA70" i="5" s="1"/>
  <c r="CC175" i="6"/>
  <c r="CC151" i="6"/>
  <c r="CC104" i="6"/>
  <c r="CC83" i="6"/>
  <c r="CC127" i="6"/>
  <c r="CC145" i="6"/>
  <c r="CC169" i="6"/>
  <c r="CC121" i="6"/>
  <c r="CC123" i="6"/>
  <c r="CC147" i="6"/>
  <c r="CC150" i="6" s="1"/>
  <c r="CC152" i="6" s="1"/>
  <c r="CC81" i="6" s="1"/>
  <c r="CC171" i="6"/>
  <c r="CB82" i="5"/>
  <c r="CB54" i="5"/>
  <c r="CB68" i="5"/>
  <c r="CB96" i="5"/>
  <c r="CB50" i="5"/>
  <c r="CB64" i="5"/>
  <c r="CB78" i="5"/>
  <c r="CB66" i="5"/>
  <c r="CB52" i="5"/>
  <c r="CB55" i="5" s="1"/>
  <c r="CB80" i="5"/>
  <c r="CB92" i="5"/>
  <c r="CB94" i="5"/>
  <c r="CA56" i="5"/>
  <c r="CE84" i="6"/>
  <c r="CD86" i="6"/>
  <c r="CC29" i="8"/>
  <c r="CC27" i="8"/>
  <c r="CC28" i="8"/>
  <c r="CC35" i="8"/>
  <c r="CC26" i="8"/>
  <c r="CC25" i="8"/>
  <c r="CD24" i="8"/>
  <c r="CD16" i="8"/>
  <c r="CD20" i="8"/>
  <c r="CD18" i="8"/>
  <c r="CD19" i="8"/>
  <c r="CD17" i="8"/>
  <c r="CC36" i="5"/>
  <c r="CC32" i="5"/>
  <c r="CC34" i="5"/>
  <c r="CA33" i="5"/>
  <c r="BZ37" i="5"/>
  <c r="BZ38" i="5" s="1"/>
  <c r="CA76" i="6"/>
  <c r="CA78" i="6" s="1"/>
  <c r="CB72" i="6"/>
  <c r="CB170" i="6"/>
  <c r="CA174" i="6"/>
  <c r="CA176" i="6" s="1"/>
  <c r="CA82" i="6" s="1"/>
  <c r="CB97" i="5" l="1"/>
  <c r="CB98" i="5" s="1"/>
  <c r="CB83" i="5"/>
  <c r="CB84" i="5" s="1"/>
  <c r="CC126" i="6"/>
  <c r="CC128" i="6" s="1"/>
  <c r="CC80" i="6" s="1"/>
  <c r="CD29" i="8"/>
  <c r="CD26" i="8"/>
  <c r="CD25" i="8"/>
  <c r="CD35" i="8"/>
  <c r="CD27" i="8"/>
  <c r="CD28" i="8"/>
  <c r="CD36" i="5"/>
  <c r="CD34" i="5"/>
  <c r="CD32" i="5"/>
  <c r="CB56" i="5"/>
  <c r="CC73" i="6"/>
  <c r="CC100" i="6"/>
  <c r="CC98" i="6"/>
  <c r="CC71" i="6"/>
  <c r="CB69" i="5"/>
  <c r="CB70" i="5" s="1"/>
  <c r="CE19" i="8"/>
  <c r="CE20" i="8"/>
  <c r="CE16" i="8"/>
  <c r="CE24" i="8"/>
  <c r="CE18" i="8"/>
  <c r="CE17" i="8"/>
  <c r="CF84" i="6"/>
  <c r="CE86" i="6"/>
  <c r="CC54" i="5"/>
  <c r="CC68" i="5"/>
  <c r="CC96" i="5"/>
  <c r="CC82" i="5"/>
  <c r="CC50" i="5"/>
  <c r="CC64" i="5"/>
  <c r="CC80" i="5"/>
  <c r="CC78" i="5"/>
  <c r="CC66" i="5"/>
  <c r="CC52" i="5"/>
  <c r="CC92" i="5"/>
  <c r="CC94" i="5"/>
  <c r="CD83" i="6"/>
  <c r="CD127" i="6"/>
  <c r="CD104" i="6"/>
  <c r="CD175" i="6"/>
  <c r="CD151" i="6"/>
  <c r="CD147" i="6"/>
  <c r="CD121" i="6"/>
  <c r="CD171" i="6"/>
  <c r="CD123" i="6"/>
  <c r="CD169" i="6"/>
  <c r="CD145" i="6"/>
  <c r="CB103" i="6"/>
  <c r="CB105" i="6" s="1"/>
  <c r="CB79" i="6" s="1"/>
  <c r="CE25" i="5"/>
  <c r="CF23" i="5"/>
  <c r="CG10" i="8"/>
  <c r="CF38" i="8"/>
  <c r="CF12" i="8"/>
  <c r="CF11" i="8"/>
  <c r="CF13" i="8"/>
  <c r="CF15" i="8"/>
  <c r="CF14" i="8"/>
  <c r="CA37" i="5"/>
  <c r="CA38" i="5" s="1"/>
  <c r="CB33" i="5"/>
  <c r="CC170" i="6"/>
  <c r="CB174" i="6"/>
  <c r="CB176" i="6" s="1"/>
  <c r="CB82" i="6" s="1"/>
  <c r="CC72" i="6"/>
  <c r="CB76" i="6"/>
  <c r="CB78" i="6" s="1"/>
  <c r="CD126" i="6" l="1"/>
  <c r="CD128" i="6" s="1"/>
  <c r="CD80" i="6" s="1"/>
  <c r="CC103" i="6"/>
  <c r="CC105" i="6" s="1"/>
  <c r="CC79" i="6" s="1"/>
  <c r="CC83" i="5"/>
  <c r="CC84" i="5" s="1"/>
  <c r="CC69" i="5"/>
  <c r="CC70" i="5" s="1"/>
  <c r="CF20" i="8"/>
  <c r="CF17" i="8"/>
  <c r="CF18" i="8"/>
  <c r="CF16" i="8"/>
  <c r="CF24" i="8"/>
  <c r="CF19" i="8"/>
  <c r="CC97" i="5"/>
  <c r="CC98" i="5" s="1"/>
  <c r="CE83" i="6"/>
  <c r="CE175" i="6"/>
  <c r="CE151" i="6"/>
  <c r="CE104" i="6"/>
  <c r="CE127" i="6"/>
  <c r="CE147" i="6"/>
  <c r="CE145" i="6"/>
  <c r="CE121" i="6"/>
  <c r="CE169" i="6"/>
  <c r="CE171" i="6"/>
  <c r="CE123" i="6"/>
  <c r="CE35" i="8"/>
  <c r="CE26" i="8"/>
  <c r="CE29" i="8"/>
  <c r="CE27" i="8"/>
  <c r="CE25" i="8"/>
  <c r="CE28" i="8"/>
  <c r="CD54" i="5"/>
  <c r="CD68" i="5"/>
  <c r="CD82" i="5"/>
  <c r="CD96" i="5"/>
  <c r="CD50" i="5"/>
  <c r="CD64" i="5"/>
  <c r="CD78" i="5"/>
  <c r="CD52" i="5"/>
  <c r="CD66" i="5"/>
  <c r="CD80" i="5"/>
  <c r="CD92" i="5"/>
  <c r="CD94" i="5"/>
  <c r="CE36" i="5"/>
  <c r="CE34" i="5"/>
  <c r="CE32" i="5"/>
  <c r="CD73" i="6"/>
  <c r="CD98" i="6"/>
  <c r="CD71" i="6"/>
  <c r="CD100" i="6"/>
  <c r="CG84" i="6"/>
  <c r="CF86" i="6"/>
  <c r="CH10" i="8"/>
  <c r="CG38" i="8"/>
  <c r="CG14" i="8"/>
  <c r="CG11" i="8"/>
  <c r="CG13" i="8"/>
  <c r="CG12" i="8"/>
  <c r="CG15" i="8"/>
  <c r="CG23" i="5"/>
  <c r="CF25" i="5"/>
  <c r="CD150" i="6"/>
  <c r="CD152" i="6" s="1"/>
  <c r="CD81" i="6" s="1"/>
  <c r="CC55" i="5"/>
  <c r="CC56" i="5" s="1"/>
  <c r="CB37" i="5"/>
  <c r="CB38" i="5" s="1"/>
  <c r="CC33" i="5"/>
  <c r="CC76" i="6"/>
  <c r="CC78" i="6" s="1"/>
  <c r="CD72" i="6"/>
  <c r="CD170" i="6"/>
  <c r="CC174" i="6"/>
  <c r="CC176" i="6" s="1"/>
  <c r="CC82" i="6" s="1"/>
  <c r="CD97" i="5" l="1"/>
  <c r="CD98" i="5" s="1"/>
  <c r="CD55" i="5"/>
  <c r="CD56" i="5" s="1"/>
  <c r="CD103" i="6"/>
  <c r="CD105" i="6" s="1"/>
  <c r="CD79" i="6" s="1"/>
  <c r="CG19" i="8"/>
  <c r="CG17" i="8"/>
  <c r="CG16" i="8"/>
  <c r="CG20" i="8"/>
  <c r="CG24" i="8"/>
  <c r="CG18" i="8"/>
  <c r="CH84" i="6"/>
  <c r="CG86" i="6"/>
  <c r="CE73" i="6"/>
  <c r="CE98" i="6"/>
  <c r="CE71" i="6"/>
  <c r="CE100" i="6"/>
  <c r="CF36" i="5"/>
  <c r="CF32" i="5"/>
  <c r="CF34" i="5"/>
  <c r="CH38" i="8"/>
  <c r="CI10" i="8"/>
  <c r="CH12" i="8"/>
  <c r="CH15" i="8"/>
  <c r="CH11" i="8"/>
  <c r="CH13" i="8"/>
  <c r="CH14" i="8"/>
  <c r="CD83" i="5"/>
  <c r="CD84" i="5" s="1"/>
  <c r="CE126" i="6"/>
  <c r="CE128" i="6" s="1"/>
  <c r="CE80" i="6" s="1"/>
  <c r="CH23" i="5"/>
  <c r="CG25" i="5"/>
  <c r="CF127" i="6"/>
  <c r="CF175" i="6"/>
  <c r="CF151" i="6"/>
  <c r="CF83" i="6"/>
  <c r="CF104" i="6"/>
  <c r="CF123" i="6"/>
  <c r="CF121" i="6"/>
  <c r="CF169" i="6"/>
  <c r="CF171" i="6"/>
  <c r="CF145" i="6"/>
  <c r="CF147" i="6"/>
  <c r="CE82" i="5"/>
  <c r="CE54" i="5"/>
  <c r="CE68" i="5"/>
  <c r="CE96" i="5"/>
  <c r="CE50" i="5"/>
  <c r="CE64" i="5"/>
  <c r="CE78" i="5"/>
  <c r="CE52" i="5"/>
  <c r="CE66" i="5"/>
  <c r="CE80" i="5"/>
  <c r="CE92" i="5"/>
  <c r="CE94" i="5"/>
  <c r="CD69" i="5"/>
  <c r="CD70" i="5" s="1"/>
  <c r="CE150" i="6"/>
  <c r="CE152" i="6" s="1"/>
  <c r="CE81" i="6" s="1"/>
  <c r="CF26" i="8"/>
  <c r="CF25" i="8"/>
  <c r="CF29" i="8"/>
  <c r="CF35" i="8"/>
  <c r="CF28" i="8"/>
  <c r="CF27" i="8"/>
  <c r="CC37" i="5"/>
  <c r="CC38" i="5" s="1"/>
  <c r="CD33" i="5"/>
  <c r="CD76" i="6"/>
  <c r="CD78" i="6" s="1"/>
  <c r="CE72" i="6"/>
  <c r="CE170" i="6"/>
  <c r="CD174" i="6"/>
  <c r="CD176" i="6" s="1"/>
  <c r="CD82" i="6" s="1"/>
  <c r="CF126" i="6" l="1"/>
  <c r="CF128" i="6" s="1"/>
  <c r="CF80" i="6" s="1"/>
  <c r="CE103" i="6"/>
  <c r="CE105" i="6" s="1"/>
  <c r="CE79" i="6" s="1"/>
  <c r="CE55" i="5"/>
  <c r="CE56" i="5" s="1"/>
  <c r="CE83" i="5"/>
  <c r="CE84" i="5" s="1"/>
  <c r="CI84" i="6"/>
  <c r="CH86" i="6"/>
  <c r="CH19" i="8"/>
  <c r="CH16" i="8"/>
  <c r="CH17" i="8"/>
  <c r="CH20" i="8"/>
  <c r="CH24" i="8"/>
  <c r="CH18" i="8"/>
  <c r="CG175" i="6"/>
  <c r="CG151" i="6"/>
  <c r="CG127" i="6"/>
  <c r="CG104" i="6"/>
  <c r="CG83" i="6"/>
  <c r="CG147" i="6"/>
  <c r="CG123" i="6"/>
  <c r="CG121" i="6"/>
  <c r="CG169" i="6"/>
  <c r="CG171" i="6"/>
  <c r="CG145" i="6"/>
  <c r="CE69" i="5"/>
  <c r="CE70" i="5" s="1"/>
  <c r="CF73" i="6"/>
  <c r="CF98" i="6"/>
  <c r="CF100" i="6"/>
  <c r="CF71" i="6"/>
  <c r="CG36" i="5"/>
  <c r="CG34" i="5"/>
  <c r="CG32" i="5"/>
  <c r="CE97" i="5"/>
  <c r="CE98" i="5" s="1"/>
  <c r="CF150" i="6"/>
  <c r="CF152" i="6" s="1"/>
  <c r="CF81" i="6" s="1"/>
  <c r="CH25" i="5"/>
  <c r="CI23" i="5"/>
  <c r="CJ10" i="8"/>
  <c r="CI38" i="8"/>
  <c r="CI14" i="8"/>
  <c r="CI11" i="8"/>
  <c r="CI13" i="8"/>
  <c r="CI15" i="8"/>
  <c r="CI12" i="8"/>
  <c r="CF82" i="5"/>
  <c r="CF96" i="5"/>
  <c r="CF54" i="5"/>
  <c r="CF68" i="5"/>
  <c r="CF50" i="5"/>
  <c r="CF64" i="5"/>
  <c r="CF78" i="5"/>
  <c r="CF52" i="5"/>
  <c r="CF80" i="5"/>
  <c r="CF66" i="5"/>
  <c r="CF69" i="5" s="1"/>
  <c r="CF92" i="5"/>
  <c r="CF94" i="5"/>
  <c r="CG25" i="8"/>
  <c r="CG29" i="8"/>
  <c r="CG28" i="8"/>
  <c r="CG35" i="8"/>
  <c r="CG26" i="8"/>
  <c r="CG27" i="8"/>
  <c r="CE33" i="5"/>
  <c r="CD37" i="5"/>
  <c r="CD38" i="5" s="1"/>
  <c r="CE174" i="6"/>
  <c r="CE176" i="6" s="1"/>
  <c r="CE82" i="6" s="1"/>
  <c r="CF170" i="6"/>
  <c r="CE76" i="6"/>
  <c r="CE78" i="6" s="1"/>
  <c r="CF72" i="6"/>
  <c r="CF103" i="6" l="1"/>
  <c r="CF105" i="6" s="1"/>
  <c r="CF79" i="6" s="1"/>
  <c r="CF83" i="5"/>
  <c r="CF84" i="5" s="1"/>
  <c r="CG126" i="6"/>
  <c r="CG128" i="6" s="1"/>
  <c r="CG80" i="6" s="1"/>
  <c r="CF97" i="5"/>
  <c r="CF98" i="5" s="1"/>
  <c r="CH36" i="5"/>
  <c r="CH32" i="5"/>
  <c r="CH34" i="5"/>
  <c r="CG150" i="6"/>
  <c r="CG152" i="6" s="1"/>
  <c r="CG81" i="6" s="1"/>
  <c r="CH104" i="6"/>
  <c r="CH83" i="6"/>
  <c r="CH175" i="6"/>
  <c r="CH151" i="6"/>
  <c r="CH127" i="6"/>
  <c r="CH147" i="6"/>
  <c r="CH121" i="6"/>
  <c r="CH123" i="6"/>
  <c r="CH145" i="6"/>
  <c r="CH171" i="6"/>
  <c r="CH169" i="6"/>
  <c r="CI17" i="8"/>
  <c r="CI16" i="8"/>
  <c r="CI18" i="8"/>
  <c r="CI24" i="8"/>
  <c r="CI20" i="8"/>
  <c r="CI19" i="8"/>
  <c r="CG82" i="5"/>
  <c r="CG96" i="5"/>
  <c r="CG54" i="5"/>
  <c r="CG68" i="5"/>
  <c r="CG50" i="5"/>
  <c r="CG64" i="5"/>
  <c r="CG78" i="5"/>
  <c r="CG80" i="5"/>
  <c r="CG52" i="5"/>
  <c r="CG55" i="5" s="1"/>
  <c r="CG66" i="5"/>
  <c r="CG69" i="5" s="1"/>
  <c r="CG70" i="5" s="1"/>
  <c r="CG92" i="5"/>
  <c r="CG94" i="5"/>
  <c r="CG73" i="6"/>
  <c r="CG100" i="6"/>
  <c r="CG71" i="6"/>
  <c r="CG98" i="6"/>
  <c r="CI86" i="6"/>
  <c r="CJ84" i="6"/>
  <c r="CI25" i="5"/>
  <c r="CJ23" i="5"/>
  <c r="CH25" i="8"/>
  <c r="CH26" i="8"/>
  <c r="CH29" i="8"/>
  <c r="CH28" i="8"/>
  <c r="CH27" i="8"/>
  <c r="CH35" i="8"/>
  <c r="CF55" i="5"/>
  <c r="CF56" i="5" s="1"/>
  <c r="CF70" i="5"/>
  <c r="CK10" i="8"/>
  <c r="CJ38" i="8"/>
  <c r="CJ12" i="8"/>
  <c r="CJ14" i="8"/>
  <c r="CJ15" i="8"/>
  <c r="CJ11" i="8"/>
  <c r="CJ13" i="8"/>
  <c r="CF33" i="5"/>
  <c r="CE37" i="5"/>
  <c r="CE38" i="5" s="1"/>
  <c r="CF76" i="6"/>
  <c r="CF78" i="6" s="1"/>
  <c r="CG72" i="6"/>
  <c r="CG170" i="6"/>
  <c r="CF174" i="6"/>
  <c r="CF176" i="6" s="1"/>
  <c r="CF82" i="6" s="1"/>
  <c r="CG103" i="6" l="1"/>
  <c r="CG105" i="6" s="1"/>
  <c r="CG79" i="6" s="1"/>
  <c r="CH150" i="6"/>
  <c r="CH152" i="6" s="1"/>
  <c r="CH81" i="6" s="1"/>
  <c r="CH126" i="6"/>
  <c r="CH128" i="6" s="1"/>
  <c r="CH80" i="6" s="1"/>
  <c r="CI36" i="5"/>
  <c r="CI34" i="5"/>
  <c r="CI32" i="5"/>
  <c r="CJ18" i="8"/>
  <c r="CJ17" i="8"/>
  <c r="CJ20" i="8"/>
  <c r="CJ24" i="8"/>
  <c r="CJ19" i="8"/>
  <c r="CJ16" i="8"/>
  <c r="CI35" i="8"/>
  <c r="CI25" i="8"/>
  <c r="CI27" i="8"/>
  <c r="CI26" i="8"/>
  <c r="CI28" i="8"/>
  <c r="CI29" i="8"/>
  <c r="CI83" i="6"/>
  <c r="CI151" i="6"/>
  <c r="CI104" i="6"/>
  <c r="CI175" i="6"/>
  <c r="CI127" i="6"/>
  <c r="CI147" i="6"/>
  <c r="CI169" i="6"/>
  <c r="CI171" i="6"/>
  <c r="CI123" i="6"/>
  <c r="CI145" i="6"/>
  <c r="CI121" i="6"/>
  <c r="CG56" i="5"/>
  <c r="CH73" i="6"/>
  <c r="CH98" i="6"/>
  <c r="CH100" i="6"/>
  <c r="CH71" i="6"/>
  <c r="CK84" i="6"/>
  <c r="CJ86" i="6"/>
  <c r="CL10" i="8"/>
  <c r="CK38" i="8"/>
  <c r="CK13" i="8"/>
  <c r="CK15" i="8"/>
  <c r="CK14" i="8"/>
  <c r="CK12" i="8"/>
  <c r="CK11" i="8"/>
  <c r="CK23" i="5"/>
  <c r="CJ25" i="5"/>
  <c r="CG97" i="5"/>
  <c r="CG98" i="5" s="1"/>
  <c r="CG83" i="5"/>
  <c r="CG84" i="5" s="1"/>
  <c r="CH54" i="5"/>
  <c r="CH68" i="5"/>
  <c r="CH96" i="5"/>
  <c r="CH82" i="5"/>
  <c r="CH50" i="5"/>
  <c r="CH64" i="5"/>
  <c r="CH52" i="5"/>
  <c r="CH80" i="5"/>
  <c r="CH78" i="5"/>
  <c r="CH66" i="5"/>
  <c r="CH69" i="5" s="1"/>
  <c r="CH70" i="5" s="1"/>
  <c r="CH92" i="5"/>
  <c r="CH94" i="5"/>
  <c r="CG33" i="5"/>
  <c r="CF37" i="5"/>
  <c r="CF38" i="5" s="1"/>
  <c r="CH72" i="6"/>
  <c r="CG76" i="6"/>
  <c r="CG78" i="6" s="1"/>
  <c r="CG174" i="6"/>
  <c r="CG176" i="6" s="1"/>
  <c r="CG82" i="6" s="1"/>
  <c r="CH170" i="6"/>
  <c r="CH97" i="5" l="1"/>
  <c r="CH98" i="5" s="1"/>
  <c r="CH83" i="5"/>
  <c r="CH84" i="5" s="1"/>
  <c r="CI126" i="6"/>
  <c r="CI128" i="6" s="1"/>
  <c r="CI80" i="6" s="1"/>
  <c r="CI73" i="6"/>
  <c r="CI98" i="6"/>
  <c r="CI100" i="6"/>
  <c r="CI71" i="6"/>
  <c r="CH55" i="5"/>
  <c r="CH56" i="5" s="1"/>
  <c r="CK18" i="8"/>
  <c r="CK19" i="8"/>
  <c r="CK17" i="8"/>
  <c r="CK16" i="8"/>
  <c r="CK24" i="8"/>
  <c r="CK20" i="8"/>
  <c r="CJ28" i="8"/>
  <c r="CJ35" i="8"/>
  <c r="CJ27" i="8"/>
  <c r="CJ29" i="8"/>
  <c r="CJ26" i="8"/>
  <c r="CJ25" i="8"/>
  <c r="CJ36" i="5"/>
  <c r="CJ32" i="5"/>
  <c r="CJ34" i="5"/>
  <c r="CM10" i="8"/>
  <c r="CL38" i="8"/>
  <c r="CL15" i="8"/>
  <c r="CL11" i="8"/>
  <c r="CL13" i="8"/>
  <c r="CL14" i="8"/>
  <c r="CL12" i="8"/>
  <c r="CH103" i="6"/>
  <c r="CH105" i="6" s="1"/>
  <c r="CH79" i="6" s="1"/>
  <c r="CL84" i="6"/>
  <c r="CK86" i="6"/>
  <c r="CL23" i="5"/>
  <c r="CK25" i="5"/>
  <c r="CJ175" i="6"/>
  <c r="CJ127" i="6"/>
  <c r="CJ151" i="6"/>
  <c r="CJ83" i="6"/>
  <c r="CJ104" i="6"/>
  <c r="CJ145" i="6"/>
  <c r="CJ147" i="6"/>
  <c r="CJ121" i="6"/>
  <c r="CJ169" i="6"/>
  <c r="CJ171" i="6"/>
  <c r="CJ123" i="6"/>
  <c r="CI150" i="6"/>
  <c r="CI152" i="6" s="1"/>
  <c r="CI81" i="6" s="1"/>
  <c r="CI82" i="5"/>
  <c r="CI54" i="5"/>
  <c r="CI68" i="5"/>
  <c r="CI96" i="5"/>
  <c r="CI50" i="5"/>
  <c r="CI64" i="5"/>
  <c r="CI78" i="5"/>
  <c r="CI66" i="5"/>
  <c r="CI52" i="5"/>
  <c r="CI55" i="5" s="1"/>
  <c r="CI56" i="5" s="1"/>
  <c r="CI80" i="5"/>
  <c r="CI92" i="5"/>
  <c r="CI94" i="5"/>
  <c r="CH33" i="5"/>
  <c r="CG37" i="5"/>
  <c r="CG38" i="5" s="1"/>
  <c r="CH174" i="6"/>
  <c r="CH176" i="6" s="1"/>
  <c r="CH82" i="6" s="1"/>
  <c r="CI170" i="6"/>
  <c r="CH76" i="6"/>
  <c r="CH78" i="6" s="1"/>
  <c r="CI72" i="6"/>
  <c r="CI97" i="5" l="1"/>
  <c r="CI98" i="5" s="1"/>
  <c r="CI69" i="5"/>
  <c r="CI70" i="5" s="1"/>
  <c r="CJ150" i="6"/>
  <c r="CJ152" i="6" s="1"/>
  <c r="CJ81" i="6" s="1"/>
  <c r="CI103" i="6"/>
  <c r="CI105" i="6" s="1"/>
  <c r="CI79" i="6" s="1"/>
  <c r="CJ126" i="6"/>
  <c r="CJ128" i="6" s="1"/>
  <c r="CJ80" i="6" s="1"/>
  <c r="CL25" i="5"/>
  <c r="CM23" i="5"/>
  <c r="CK36" i="5"/>
  <c r="CK32" i="5"/>
  <c r="CK34" i="5"/>
  <c r="CI83" i="5"/>
  <c r="CI84" i="5" s="1"/>
  <c r="CK175" i="6"/>
  <c r="CK151" i="6"/>
  <c r="CK104" i="6"/>
  <c r="CK127" i="6"/>
  <c r="CK83" i="6"/>
  <c r="CK147" i="6"/>
  <c r="CK171" i="6"/>
  <c r="CK123" i="6"/>
  <c r="CK169" i="6"/>
  <c r="CK121" i="6"/>
  <c r="CK145" i="6"/>
  <c r="CL18" i="8"/>
  <c r="CL24" i="8"/>
  <c r="CL16" i="8"/>
  <c r="CL17" i="8"/>
  <c r="CL19" i="8"/>
  <c r="CL20" i="8"/>
  <c r="CJ82" i="5"/>
  <c r="CJ54" i="5"/>
  <c r="CJ68" i="5"/>
  <c r="CJ96" i="5"/>
  <c r="CJ50" i="5"/>
  <c r="CJ64" i="5"/>
  <c r="CJ66" i="5"/>
  <c r="CJ80" i="5"/>
  <c r="CJ78" i="5"/>
  <c r="CJ52" i="5"/>
  <c r="CJ92" i="5"/>
  <c r="CJ94" i="5"/>
  <c r="CK29" i="8"/>
  <c r="CK28" i="8"/>
  <c r="CK35" i="8"/>
  <c r="CK27" i="8"/>
  <c r="CK26" i="8"/>
  <c r="CK25" i="8"/>
  <c r="CJ73" i="6"/>
  <c r="CJ100" i="6"/>
  <c r="CJ98" i="6"/>
  <c r="CJ71" i="6"/>
  <c r="CL86" i="6"/>
  <c r="CM84" i="6"/>
  <c r="CN10" i="8"/>
  <c r="CM38" i="8"/>
  <c r="CM13" i="8"/>
  <c r="CM11" i="8"/>
  <c r="CM14" i="8"/>
  <c r="CM12" i="8"/>
  <c r="CM15" i="8"/>
  <c r="CI33" i="5"/>
  <c r="CH37" i="5"/>
  <c r="CH38" i="5" s="1"/>
  <c r="CI76" i="6"/>
  <c r="CI78" i="6" s="1"/>
  <c r="CJ72" i="6"/>
  <c r="CJ170" i="6"/>
  <c r="CI174" i="6"/>
  <c r="CI176" i="6" s="1"/>
  <c r="CI82" i="6" s="1"/>
  <c r="CJ55" i="5" l="1"/>
  <c r="CJ56" i="5" s="1"/>
  <c r="CK126" i="6"/>
  <c r="CK128" i="6" s="1"/>
  <c r="CK80" i="6" s="1"/>
  <c r="CJ69" i="5"/>
  <c r="CJ70" i="5" s="1"/>
  <c r="CJ103" i="6"/>
  <c r="CJ105" i="6" s="1"/>
  <c r="CJ79" i="6" s="1"/>
  <c r="CJ83" i="5"/>
  <c r="CJ84" i="5" s="1"/>
  <c r="CJ97" i="5"/>
  <c r="CJ98" i="5" s="1"/>
  <c r="CK150" i="6"/>
  <c r="CK152" i="6" s="1"/>
  <c r="CK81" i="6" s="1"/>
  <c r="CK73" i="6"/>
  <c r="CK100" i="6"/>
  <c r="CK98" i="6"/>
  <c r="CK71" i="6"/>
  <c r="CL83" i="6"/>
  <c r="CL151" i="6"/>
  <c r="CL175" i="6"/>
  <c r="CL127" i="6"/>
  <c r="CL104" i="6"/>
  <c r="CL145" i="6"/>
  <c r="CL169" i="6"/>
  <c r="CL147" i="6"/>
  <c r="CL171" i="6"/>
  <c r="CL123" i="6"/>
  <c r="CL121" i="6"/>
  <c r="CM25" i="5"/>
  <c r="CN23" i="5"/>
  <c r="CN84" i="6"/>
  <c r="CM86" i="6"/>
  <c r="CM17" i="8"/>
  <c r="CM20" i="8"/>
  <c r="CM16" i="8"/>
  <c r="CM18" i="8"/>
  <c r="CM19" i="8"/>
  <c r="CM24" i="8"/>
  <c r="CL36" i="5"/>
  <c r="CL32" i="5"/>
  <c r="CL34" i="5"/>
  <c r="CL28" i="8"/>
  <c r="CL27" i="8"/>
  <c r="CL26" i="8"/>
  <c r="CL25" i="8"/>
  <c r="CL29" i="8"/>
  <c r="CL35" i="8"/>
  <c r="CK54" i="5"/>
  <c r="CK68" i="5"/>
  <c r="CK96" i="5"/>
  <c r="CK82" i="5"/>
  <c r="CK50" i="5"/>
  <c r="CK64" i="5"/>
  <c r="CK66" i="5"/>
  <c r="CK78" i="5"/>
  <c r="CK80" i="5"/>
  <c r="CK52" i="5"/>
  <c r="CK92" i="5"/>
  <c r="CK94" i="5"/>
  <c r="CO10" i="8"/>
  <c r="CN38" i="8"/>
  <c r="CN14" i="8"/>
  <c r="CN13" i="8"/>
  <c r="CN15" i="8"/>
  <c r="CN11" i="8"/>
  <c r="CN12" i="8"/>
  <c r="CI37" i="5"/>
  <c r="CI38" i="5" s="1"/>
  <c r="CJ33" i="5"/>
  <c r="CJ76" i="6"/>
  <c r="CJ78" i="6" s="1"/>
  <c r="CK72" i="6"/>
  <c r="CK170" i="6"/>
  <c r="CJ174" i="6"/>
  <c r="CJ176" i="6" s="1"/>
  <c r="CJ82" i="6" s="1"/>
  <c r="CK69" i="5" l="1"/>
  <c r="CK70" i="5" s="1"/>
  <c r="CL150" i="6"/>
  <c r="CL152" i="6" s="1"/>
  <c r="CL81" i="6" s="1"/>
  <c r="CK55" i="5"/>
  <c r="CK56" i="5" s="1"/>
  <c r="CK83" i="5"/>
  <c r="CK84" i="5" s="1"/>
  <c r="CM25" i="8"/>
  <c r="CM29" i="8"/>
  <c r="CM27" i="8"/>
  <c r="CM35" i="8"/>
  <c r="CM28" i="8"/>
  <c r="CM26" i="8"/>
  <c r="CL73" i="6"/>
  <c r="CL71" i="6"/>
  <c r="CL100" i="6"/>
  <c r="CL98" i="6"/>
  <c r="CN20" i="8"/>
  <c r="CN19" i="8"/>
  <c r="CN17" i="8"/>
  <c r="CN16" i="8"/>
  <c r="CN24" i="8"/>
  <c r="CN18" i="8"/>
  <c r="CP10" i="8"/>
  <c r="CO38" i="8"/>
  <c r="CO12" i="8"/>
  <c r="CO13" i="8"/>
  <c r="CO11" i="8"/>
  <c r="CO14" i="8"/>
  <c r="CO15" i="8"/>
  <c r="CM83" i="6"/>
  <c r="CM175" i="6"/>
  <c r="CM151" i="6"/>
  <c r="CM104" i="6"/>
  <c r="CM127" i="6"/>
  <c r="CM145" i="6"/>
  <c r="CM123" i="6"/>
  <c r="CM171" i="6"/>
  <c r="CM147" i="6"/>
  <c r="CM169" i="6"/>
  <c r="CM121" i="6"/>
  <c r="CO23" i="5"/>
  <c r="CN25" i="5"/>
  <c r="CM36" i="5"/>
  <c r="CM32" i="5"/>
  <c r="CM34" i="5"/>
  <c r="CK97" i="5"/>
  <c r="CK98" i="5" s="1"/>
  <c r="CL54" i="5"/>
  <c r="CL68" i="5"/>
  <c r="CL82" i="5"/>
  <c r="CL96" i="5"/>
  <c r="CL50" i="5"/>
  <c r="CL64" i="5"/>
  <c r="CL78" i="5"/>
  <c r="CL66" i="5"/>
  <c r="CL80" i="5"/>
  <c r="CL52" i="5"/>
  <c r="CL92" i="5"/>
  <c r="CL94" i="5"/>
  <c r="CO84" i="6"/>
  <c r="CN86" i="6"/>
  <c r="CL126" i="6"/>
  <c r="CL128" i="6" s="1"/>
  <c r="CL80" i="6" s="1"/>
  <c r="CK103" i="6"/>
  <c r="CK105" i="6" s="1"/>
  <c r="CK79" i="6" s="1"/>
  <c r="CK33" i="5"/>
  <c r="CJ37" i="5"/>
  <c r="CJ38" i="5" s="1"/>
  <c r="CL170" i="6"/>
  <c r="CK174" i="6"/>
  <c r="CK176" i="6" s="1"/>
  <c r="CK82" i="6" s="1"/>
  <c r="CL72" i="6"/>
  <c r="CK76" i="6"/>
  <c r="CK78" i="6" s="1"/>
  <c r="CL83" i="5" l="1"/>
  <c r="CL84" i="5" s="1"/>
  <c r="CL103" i="6"/>
  <c r="CL105" i="6" s="1"/>
  <c r="CL79" i="6" s="1"/>
  <c r="CL97" i="5"/>
  <c r="CL98" i="5" s="1"/>
  <c r="CL69" i="5"/>
  <c r="CL70" i="5" s="1"/>
  <c r="CM150" i="6"/>
  <c r="CM152" i="6" s="1"/>
  <c r="CM81" i="6" s="1"/>
  <c r="CP84" i="6"/>
  <c r="CO86" i="6"/>
  <c r="CM82" i="5"/>
  <c r="CM54" i="5"/>
  <c r="CM68" i="5"/>
  <c r="CM96" i="5"/>
  <c r="CM50" i="5"/>
  <c r="CM64" i="5"/>
  <c r="CM78" i="5"/>
  <c r="CM66" i="5"/>
  <c r="CM80" i="5"/>
  <c r="CM52" i="5"/>
  <c r="CM92" i="5"/>
  <c r="CM94" i="5"/>
  <c r="CM73" i="6"/>
  <c r="CM71" i="6"/>
  <c r="CM98" i="6"/>
  <c r="CM100" i="6"/>
  <c r="CP23" i="5"/>
  <c r="CO25" i="5"/>
  <c r="CN28" i="8"/>
  <c r="CN27" i="8"/>
  <c r="CN25" i="8"/>
  <c r="CN35" i="8"/>
  <c r="CN29" i="8"/>
  <c r="CN26" i="8"/>
  <c r="CN36" i="5"/>
  <c r="CN32" i="5"/>
  <c r="CN34" i="5"/>
  <c r="CN175" i="6"/>
  <c r="CN151" i="6"/>
  <c r="CN127" i="6"/>
  <c r="CN83" i="6"/>
  <c r="CN104" i="6"/>
  <c r="CN147" i="6"/>
  <c r="CN169" i="6"/>
  <c r="CN123" i="6"/>
  <c r="CN145" i="6"/>
  <c r="CN121" i="6"/>
  <c r="CN171" i="6"/>
  <c r="CL55" i="5"/>
  <c r="CL56" i="5" s="1"/>
  <c r="CM126" i="6"/>
  <c r="CM128" i="6" s="1"/>
  <c r="CM80" i="6" s="1"/>
  <c r="CO24" i="8"/>
  <c r="CO20" i="8"/>
  <c r="CO18" i="8"/>
  <c r="CO16" i="8"/>
  <c r="CO17" i="8"/>
  <c r="CO19" i="8"/>
  <c r="CQ10" i="8"/>
  <c r="CP38" i="8"/>
  <c r="CP14" i="8"/>
  <c r="CP11" i="8"/>
  <c r="CP13" i="8"/>
  <c r="CP12" i="8"/>
  <c r="CP15" i="8"/>
  <c r="CK37" i="5"/>
  <c r="CK38" i="5" s="1"/>
  <c r="CL33" i="5"/>
  <c r="CL76" i="6"/>
  <c r="CL78" i="6" s="1"/>
  <c r="CM72" i="6"/>
  <c r="CM170" i="6"/>
  <c r="CL174" i="6"/>
  <c r="CL176" i="6" s="1"/>
  <c r="CL82" i="6" s="1"/>
  <c r="CM103" i="6" l="1"/>
  <c r="CM105" i="6" s="1"/>
  <c r="CM79" i="6" s="1"/>
  <c r="CM97" i="5"/>
  <c r="CM98" i="5" s="1"/>
  <c r="CN150" i="6"/>
  <c r="CN152" i="6" s="1"/>
  <c r="CN81" i="6" s="1"/>
  <c r="CM83" i="5"/>
  <c r="CM84" i="5" s="1"/>
  <c r="CM55" i="5"/>
  <c r="CM56" i="5" s="1"/>
  <c r="CN82" i="5"/>
  <c r="CN96" i="5"/>
  <c r="CN54" i="5"/>
  <c r="CN68" i="5"/>
  <c r="CN50" i="5"/>
  <c r="CN64" i="5"/>
  <c r="CN80" i="5"/>
  <c r="CN78" i="5"/>
  <c r="CN66" i="5"/>
  <c r="CN52" i="5"/>
  <c r="CN92" i="5"/>
  <c r="CN94" i="5"/>
  <c r="CP25" i="5"/>
  <c r="CQ23" i="5"/>
  <c r="CP19" i="8"/>
  <c r="CP20" i="8"/>
  <c r="CP24" i="8"/>
  <c r="CP16" i="8"/>
  <c r="CP17" i="8"/>
  <c r="CP18" i="8"/>
  <c r="CM69" i="5"/>
  <c r="CM70" i="5" s="1"/>
  <c r="CO175" i="6"/>
  <c r="CO151" i="6"/>
  <c r="CO127" i="6"/>
  <c r="CO104" i="6"/>
  <c r="CO83" i="6"/>
  <c r="CO169" i="6"/>
  <c r="CO145" i="6"/>
  <c r="CO121" i="6"/>
  <c r="CO123" i="6"/>
  <c r="CO147" i="6"/>
  <c r="CO171" i="6"/>
  <c r="CO36" i="5"/>
  <c r="CO32" i="5"/>
  <c r="CO34" i="5"/>
  <c r="CO25" i="8"/>
  <c r="CO35" i="8"/>
  <c r="CO26" i="8"/>
  <c r="CO29" i="8"/>
  <c r="CO28" i="8"/>
  <c r="CO27" i="8"/>
  <c r="CR10" i="8"/>
  <c r="CQ38" i="8"/>
  <c r="CQ12" i="8"/>
  <c r="CQ14" i="8"/>
  <c r="CQ11" i="8"/>
  <c r="CQ13" i="8"/>
  <c r="CQ15" i="8"/>
  <c r="CN126" i="6"/>
  <c r="CN128" i="6" s="1"/>
  <c r="CN80" i="6" s="1"/>
  <c r="CN73" i="6"/>
  <c r="CN71" i="6"/>
  <c r="CN100" i="6"/>
  <c r="CN98" i="6"/>
  <c r="CQ84" i="6"/>
  <c r="CP86" i="6"/>
  <c r="CM33" i="5"/>
  <c r="CL37" i="5"/>
  <c r="CL38" i="5" s="1"/>
  <c r="CM76" i="6"/>
  <c r="CM78" i="6" s="1"/>
  <c r="CN72" i="6"/>
  <c r="CM174" i="6"/>
  <c r="CM176" i="6" s="1"/>
  <c r="CM82" i="6" s="1"/>
  <c r="CN170" i="6"/>
  <c r="CN55" i="5" l="1"/>
  <c r="CN56" i="5" s="1"/>
  <c r="CO126" i="6"/>
  <c r="CO128" i="6" s="1"/>
  <c r="CO80" i="6" s="1"/>
  <c r="CN103" i="6"/>
  <c r="CN105" i="6" s="1"/>
  <c r="CN79" i="6" s="1"/>
  <c r="CN97" i="5"/>
  <c r="CN98" i="5" s="1"/>
  <c r="CP83" i="6"/>
  <c r="CP151" i="6"/>
  <c r="CP104" i="6"/>
  <c r="CP175" i="6"/>
  <c r="CP127" i="6"/>
  <c r="CP123" i="6"/>
  <c r="CP145" i="6"/>
  <c r="CP169" i="6"/>
  <c r="CP147" i="6"/>
  <c r="CP121" i="6"/>
  <c r="CP171" i="6"/>
  <c r="CN83" i="5"/>
  <c r="CN84" i="5" s="1"/>
  <c r="CS10" i="8"/>
  <c r="CR38" i="8"/>
  <c r="CR11" i="8"/>
  <c r="CR12" i="8"/>
  <c r="CR14" i="8"/>
  <c r="CR13" i="8"/>
  <c r="CR15" i="8"/>
  <c r="CO73" i="6"/>
  <c r="CO71" i="6"/>
  <c r="CO100" i="6"/>
  <c r="CO98" i="6"/>
  <c r="CQ25" i="5"/>
  <c r="CR23" i="5"/>
  <c r="CQ24" i="8"/>
  <c r="CQ17" i="8"/>
  <c r="CQ18" i="8"/>
  <c r="CQ20" i="8"/>
  <c r="CQ19" i="8"/>
  <c r="CQ16" i="8"/>
  <c r="CO150" i="6"/>
  <c r="CO152" i="6" s="1"/>
  <c r="CO81" i="6" s="1"/>
  <c r="CR84" i="6"/>
  <c r="CQ86" i="6"/>
  <c r="CO82" i="5"/>
  <c r="CO96" i="5"/>
  <c r="CO54" i="5"/>
  <c r="CO68" i="5"/>
  <c r="CO50" i="5"/>
  <c r="CO64" i="5"/>
  <c r="CO66" i="5"/>
  <c r="CO52" i="5"/>
  <c r="CO78" i="5"/>
  <c r="CO80" i="5"/>
  <c r="CO92" i="5"/>
  <c r="CO94" i="5"/>
  <c r="CP28" i="8"/>
  <c r="CP29" i="8"/>
  <c r="CP27" i="8"/>
  <c r="CP26" i="8"/>
  <c r="CP35" i="8"/>
  <c r="CP25" i="8"/>
  <c r="CP36" i="5"/>
  <c r="CP32" i="5"/>
  <c r="CP34" i="5"/>
  <c r="CN69" i="5"/>
  <c r="CN70" i="5" s="1"/>
  <c r="CN33" i="5"/>
  <c r="CM37" i="5"/>
  <c r="CM38" i="5" s="1"/>
  <c r="CN174" i="6"/>
  <c r="CN176" i="6" s="1"/>
  <c r="CN82" i="6" s="1"/>
  <c r="CO170" i="6"/>
  <c r="CN76" i="6"/>
  <c r="CN78" i="6" s="1"/>
  <c r="CO72" i="6"/>
  <c r="CO69" i="5" l="1"/>
  <c r="CO97" i="5"/>
  <c r="CO98" i="5" s="1"/>
  <c r="CQ36" i="5"/>
  <c r="CQ34" i="5"/>
  <c r="CQ32" i="5"/>
  <c r="CO55" i="5"/>
  <c r="CO56" i="5" s="1"/>
  <c r="CQ26" i="8"/>
  <c r="CQ27" i="8"/>
  <c r="CQ35" i="8"/>
  <c r="CQ29" i="8"/>
  <c r="CQ25" i="8"/>
  <c r="CQ28" i="8"/>
  <c r="CO70" i="5"/>
  <c r="CS84" i="6"/>
  <c r="CR86" i="6"/>
  <c r="CO103" i="6"/>
  <c r="CO105" i="6" s="1"/>
  <c r="CO79" i="6" s="1"/>
  <c r="CR17" i="8"/>
  <c r="CR24" i="8"/>
  <c r="CR19" i="8"/>
  <c r="CR20" i="8"/>
  <c r="CR18" i="8"/>
  <c r="CR16" i="8"/>
  <c r="CP126" i="6"/>
  <c r="CP128" i="6" s="1"/>
  <c r="CP80" i="6" s="1"/>
  <c r="CQ83" i="6"/>
  <c r="CQ175" i="6"/>
  <c r="CQ151" i="6"/>
  <c r="CQ104" i="6"/>
  <c r="CQ127" i="6"/>
  <c r="CQ145" i="6"/>
  <c r="CQ147" i="6"/>
  <c r="CQ169" i="6"/>
  <c r="CQ171" i="6"/>
  <c r="CQ121" i="6"/>
  <c r="CQ123" i="6"/>
  <c r="CP54" i="5"/>
  <c r="CP68" i="5"/>
  <c r="CP82" i="5"/>
  <c r="CP96" i="5"/>
  <c r="CP50" i="5"/>
  <c r="CP64" i="5"/>
  <c r="CP66" i="5"/>
  <c r="CP80" i="5"/>
  <c r="CP52" i="5"/>
  <c r="CP55" i="5" s="1"/>
  <c r="CP56" i="5" s="1"/>
  <c r="CP78" i="5"/>
  <c r="CP92" i="5"/>
  <c r="CP94" i="5"/>
  <c r="CO83" i="5"/>
  <c r="CO84" i="5" s="1"/>
  <c r="CS23" i="5"/>
  <c r="CR25" i="5"/>
  <c r="CT10" i="8"/>
  <c r="CS38" i="8"/>
  <c r="CS12" i="8"/>
  <c r="CS15" i="8"/>
  <c r="CS13" i="8"/>
  <c r="CS11" i="8"/>
  <c r="CS14" i="8"/>
  <c r="CP150" i="6"/>
  <c r="CP152" i="6" s="1"/>
  <c r="CP81" i="6" s="1"/>
  <c r="CP73" i="6"/>
  <c r="CP100" i="6"/>
  <c r="CP71" i="6"/>
  <c r="CP98" i="6"/>
  <c r="CN37" i="5"/>
  <c r="CN38" i="5" s="1"/>
  <c r="CO33" i="5"/>
  <c r="CP72" i="6"/>
  <c r="CO76" i="6"/>
  <c r="CO78" i="6" s="1"/>
  <c r="CO174" i="6"/>
  <c r="CO176" i="6" s="1"/>
  <c r="CO82" i="6" s="1"/>
  <c r="CP170" i="6"/>
  <c r="CP97" i="5" l="1"/>
  <c r="CP98" i="5" s="1"/>
  <c r="CP83" i="5"/>
  <c r="CP84" i="5" s="1"/>
  <c r="CQ126" i="6"/>
  <c r="CQ128" i="6" s="1"/>
  <c r="CQ80" i="6" s="1"/>
  <c r="CQ150" i="6"/>
  <c r="CQ152" i="6" s="1"/>
  <c r="CQ81" i="6" s="1"/>
  <c r="CP69" i="5"/>
  <c r="CP70" i="5" s="1"/>
  <c r="CU10" i="8"/>
  <c r="CT38" i="8"/>
  <c r="CT12" i="8"/>
  <c r="CT11" i="8"/>
  <c r="CT13" i="8"/>
  <c r="CT15" i="8"/>
  <c r="CT14" i="8"/>
  <c r="CR36" i="5"/>
  <c r="CR32" i="5"/>
  <c r="CR34" i="5"/>
  <c r="CT23" i="5"/>
  <c r="CS25" i="5"/>
  <c r="CQ73" i="6"/>
  <c r="CQ98" i="6"/>
  <c r="CQ71" i="6"/>
  <c r="CQ100" i="6"/>
  <c r="CR28" i="8"/>
  <c r="CR29" i="8"/>
  <c r="CR26" i="8"/>
  <c r="CR35" i="8"/>
  <c r="CR25" i="8"/>
  <c r="CR27" i="8"/>
  <c r="CT84" i="6"/>
  <c r="CS86" i="6"/>
  <c r="CP103" i="6"/>
  <c r="CP105" i="6" s="1"/>
  <c r="CP79" i="6" s="1"/>
  <c r="CS19" i="8"/>
  <c r="CS18" i="8"/>
  <c r="CS24" i="8"/>
  <c r="CS20" i="8"/>
  <c r="CS16" i="8"/>
  <c r="CS17" i="8"/>
  <c r="CR175" i="6"/>
  <c r="CR127" i="6"/>
  <c r="CR151" i="6"/>
  <c r="CR83" i="6"/>
  <c r="CR104" i="6"/>
  <c r="CR147" i="6"/>
  <c r="CR145" i="6"/>
  <c r="CR169" i="6"/>
  <c r="CR171" i="6"/>
  <c r="CR123" i="6"/>
  <c r="CR121" i="6"/>
  <c r="CQ82" i="5"/>
  <c r="CQ54" i="5"/>
  <c r="CQ68" i="5"/>
  <c r="CQ96" i="5"/>
  <c r="CQ50" i="5"/>
  <c r="CQ64" i="5"/>
  <c r="CQ80" i="5"/>
  <c r="CQ78" i="5"/>
  <c r="CQ66" i="5"/>
  <c r="CQ52" i="5"/>
  <c r="CQ92" i="5"/>
  <c r="CQ94" i="5"/>
  <c r="CP33" i="5"/>
  <c r="CO37" i="5"/>
  <c r="CO38" i="5" s="1"/>
  <c r="CP174" i="6"/>
  <c r="CP176" i="6" s="1"/>
  <c r="CP82" i="6" s="1"/>
  <c r="CQ170" i="6"/>
  <c r="CQ72" i="6"/>
  <c r="CP76" i="6"/>
  <c r="CP78" i="6" s="1"/>
  <c r="CQ55" i="5" l="1"/>
  <c r="CQ56" i="5" s="1"/>
  <c r="CQ103" i="6"/>
  <c r="CQ105" i="6" s="1"/>
  <c r="CQ79" i="6" s="1"/>
  <c r="CQ83" i="5"/>
  <c r="CQ84" i="5" s="1"/>
  <c r="CR126" i="6"/>
  <c r="CR128" i="6" s="1"/>
  <c r="CR80" i="6" s="1"/>
  <c r="CR150" i="6"/>
  <c r="CR152" i="6" s="1"/>
  <c r="CR81" i="6" s="1"/>
  <c r="CS36" i="5"/>
  <c r="CS34" i="5"/>
  <c r="CS32" i="5"/>
  <c r="CR73" i="6"/>
  <c r="CR71" i="6"/>
  <c r="CR100" i="6"/>
  <c r="CR98" i="6"/>
  <c r="CU84" i="6"/>
  <c r="CT86" i="6"/>
  <c r="CT25" i="5"/>
  <c r="CU23" i="5"/>
  <c r="CS27" i="8"/>
  <c r="CS25" i="8"/>
  <c r="CS28" i="8"/>
  <c r="CS29" i="8"/>
  <c r="CS35" i="8"/>
  <c r="CS26" i="8"/>
  <c r="CS175" i="6"/>
  <c r="CS151" i="6"/>
  <c r="CS104" i="6"/>
  <c r="CS83" i="6"/>
  <c r="CS127" i="6"/>
  <c r="CS147" i="6"/>
  <c r="CS123" i="6"/>
  <c r="CS145" i="6"/>
  <c r="CS169" i="6"/>
  <c r="CS121" i="6"/>
  <c r="CS171" i="6"/>
  <c r="CR82" i="5"/>
  <c r="CR54" i="5"/>
  <c r="CR68" i="5"/>
  <c r="CR96" i="5"/>
  <c r="CR50" i="5"/>
  <c r="CR64" i="5"/>
  <c r="CR52" i="5"/>
  <c r="CR80" i="5"/>
  <c r="CR78" i="5"/>
  <c r="CR66" i="5"/>
  <c r="CR69" i="5" s="1"/>
  <c r="CR92" i="5"/>
  <c r="CR94" i="5"/>
  <c r="CQ69" i="5"/>
  <c r="CQ70" i="5" s="1"/>
  <c r="CQ97" i="5"/>
  <c r="CQ98" i="5" s="1"/>
  <c r="CT18" i="8"/>
  <c r="CT19" i="8"/>
  <c r="CT16" i="8"/>
  <c r="CT24" i="8"/>
  <c r="CT20" i="8"/>
  <c r="CT17" i="8"/>
  <c r="CU38" i="8"/>
  <c r="CV10" i="8"/>
  <c r="CU13" i="8"/>
  <c r="CU12" i="8"/>
  <c r="CU14" i="8"/>
  <c r="CU11" i="8"/>
  <c r="CU15" i="8"/>
  <c r="CQ33" i="5"/>
  <c r="CP37" i="5"/>
  <c r="CP38" i="5" s="1"/>
  <c r="CQ76" i="6"/>
  <c r="CQ78" i="6" s="1"/>
  <c r="CR72" i="6"/>
  <c r="CR170" i="6"/>
  <c r="CQ174" i="6"/>
  <c r="CQ176" i="6" s="1"/>
  <c r="CQ82" i="6" s="1"/>
  <c r="CR55" i="5" l="1"/>
  <c r="CR56" i="5" s="1"/>
  <c r="CS150" i="6"/>
  <c r="CS152" i="6" s="1"/>
  <c r="CS81" i="6" s="1"/>
  <c r="CR97" i="5"/>
  <c r="CR98" i="5" s="1"/>
  <c r="CR83" i="5"/>
  <c r="CR84" i="5" s="1"/>
  <c r="CS126" i="6"/>
  <c r="CS128" i="6" s="1"/>
  <c r="CS80" i="6" s="1"/>
  <c r="CU25" i="5"/>
  <c r="CV23" i="5"/>
  <c r="CW10" i="8"/>
  <c r="CV38" i="8"/>
  <c r="CV13" i="8"/>
  <c r="CV14" i="8"/>
  <c r="CV12" i="8"/>
  <c r="CV11" i="8"/>
  <c r="CV15" i="8"/>
  <c r="CT27" i="8"/>
  <c r="CT26" i="8"/>
  <c r="CT25" i="8"/>
  <c r="CT35" i="8"/>
  <c r="CT28" i="8"/>
  <c r="CT29" i="8"/>
  <c r="CR70" i="5"/>
  <c r="CT36" i="5"/>
  <c r="CT32" i="5"/>
  <c r="CT34" i="5"/>
  <c r="CR103" i="6"/>
  <c r="CR105" i="6" s="1"/>
  <c r="CR79" i="6" s="1"/>
  <c r="CV84" i="6"/>
  <c r="CU86" i="6"/>
  <c r="CU20" i="8"/>
  <c r="CU17" i="8"/>
  <c r="CU19" i="8"/>
  <c r="CU24" i="8"/>
  <c r="CU18" i="8"/>
  <c r="CU16" i="8"/>
  <c r="CS73" i="6"/>
  <c r="CS98" i="6"/>
  <c r="CS71" i="6"/>
  <c r="CS100" i="6"/>
  <c r="CT104" i="6"/>
  <c r="CT83" i="6"/>
  <c r="CT127" i="6"/>
  <c r="CT175" i="6"/>
  <c r="CT151" i="6"/>
  <c r="CT145" i="6"/>
  <c r="CT169" i="6"/>
  <c r="CT123" i="6"/>
  <c r="CT121" i="6"/>
  <c r="CT147" i="6"/>
  <c r="CT150" i="6" s="1"/>
  <c r="CT152" i="6" s="1"/>
  <c r="CT81" i="6" s="1"/>
  <c r="CT171" i="6"/>
  <c r="CS54" i="5"/>
  <c r="CS68" i="5"/>
  <c r="CS96" i="5"/>
  <c r="CS82" i="5"/>
  <c r="CS50" i="5"/>
  <c r="CS64" i="5"/>
  <c r="CS80" i="5"/>
  <c r="CS78" i="5"/>
  <c r="CS66" i="5"/>
  <c r="CS52" i="5"/>
  <c r="CS92" i="5"/>
  <c r="CS94" i="5"/>
  <c r="CR33" i="5"/>
  <c r="CQ37" i="5"/>
  <c r="CQ38" i="5" s="1"/>
  <c r="CS170" i="6"/>
  <c r="CR174" i="6"/>
  <c r="CR176" i="6" s="1"/>
  <c r="CR82" i="6" s="1"/>
  <c r="CS72" i="6"/>
  <c r="CR76" i="6"/>
  <c r="CR78" i="6" s="1"/>
  <c r="CS97" i="5" l="1"/>
  <c r="CS98" i="5" s="1"/>
  <c r="CS69" i="5"/>
  <c r="CS70" i="5" s="1"/>
  <c r="CT126" i="6"/>
  <c r="CT128" i="6" s="1"/>
  <c r="CT80" i="6" s="1"/>
  <c r="CS103" i="6"/>
  <c r="CS105" i="6" s="1"/>
  <c r="CS79" i="6" s="1"/>
  <c r="CX10" i="8"/>
  <c r="CW38" i="8"/>
  <c r="CW13" i="8"/>
  <c r="CW14" i="8"/>
  <c r="CW15" i="8"/>
  <c r="CW11" i="8"/>
  <c r="CW12" i="8"/>
  <c r="CT73" i="6"/>
  <c r="CT71" i="6"/>
  <c r="CT100" i="6"/>
  <c r="CT98" i="6"/>
  <c r="CU28" i="8"/>
  <c r="CU29" i="8"/>
  <c r="CU25" i="8"/>
  <c r="CU35" i="8"/>
  <c r="CU27" i="8"/>
  <c r="CU26" i="8"/>
  <c r="CU83" i="6"/>
  <c r="CU151" i="6"/>
  <c r="CU175" i="6"/>
  <c r="CU127" i="6"/>
  <c r="CU104" i="6"/>
  <c r="CU123" i="6"/>
  <c r="CU121" i="6"/>
  <c r="CU145" i="6"/>
  <c r="CU171" i="6"/>
  <c r="CU169" i="6"/>
  <c r="CU147" i="6"/>
  <c r="CW23" i="5"/>
  <c r="CV25" i="5"/>
  <c r="CV16" i="8"/>
  <c r="CV18" i="8"/>
  <c r="CV19" i="8"/>
  <c r="CV24" i="8"/>
  <c r="CV20" i="8"/>
  <c r="CV17" i="8"/>
  <c r="CS83" i="5"/>
  <c r="CS84" i="5" s="1"/>
  <c r="CS55" i="5"/>
  <c r="CS56" i="5" s="1"/>
  <c r="CW84" i="6"/>
  <c r="CV86" i="6"/>
  <c r="CT54" i="5"/>
  <c r="CT68" i="5"/>
  <c r="CT82" i="5"/>
  <c r="CT96" i="5"/>
  <c r="CT50" i="5"/>
  <c r="CT64" i="5"/>
  <c r="CT52" i="5"/>
  <c r="CT78" i="5"/>
  <c r="CT80" i="5"/>
  <c r="CT66" i="5"/>
  <c r="CT69" i="5" s="1"/>
  <c r="CT70" i="5" s="1"/>
  <c r="CT92" i="5"/>
  <c r="CT94" i="5"/>
  <c r="CU36" i="5"/>
  <c r="CU34" i="5"/>
  <c r="CU32" i="5"/>
  <c r="CR37" i="5"/>
  <c r="CR38" i="5" s="1"/>
  <c r="CS33" i="5"/>
  <c r="CT72" i="6"/>
  <c r="CS76" i="6"/>
  <c r="CS78" i="6" s="1"/>
  <c r="CS174" i="6"/>
  <c r="CS176" i="6" s="1"/>
  <c r="CS82" i="6" s="1"/>
  <c r="CT170" i="6"/>
  <c r="CT55" i="5" l="1"/>
  <c r="CT56" i="5" s="1"/>
  <c r="CU150" i="6"/>
  <c r="CU152" i="6" s="1"/>
  <c r="CU81" i="6" s="1"/>
  <c r="CT97" i="5"/>
  <c r="CT98" i="5" s="1"/>
  <c r="CV127" i="6"/>
  <c r="CV175" i="6"/>
  <c r="CV151" i="6"/>
  <c r="CV83" i="6"/>
  <c r="CV104" i="6"/>
  <c r="CV123" i="6"/>
  <c r="CV145" i="6"/>
  <c r="CV169" i="6"/>
  <c r="CV121" i="6"/>
  <c r="CV171" i="6"/>
  <c r="CV147" i="6"/>
  <c r="CV150" i="6" s="1"/>
  <c r="CV152" i="6" s="1"/>
  <c r="CV81" i="6" s="1"/>
  <c r="CX84" i="6"/>
  <c r="CW86" i="6"/>
  <c r="CU126" i="6"/>
  <c r="CU128" i="6" s="1"/>
  <c r="CU80" i="6" s="1"/>
  <c r="CV29" i="8"/>
  <c r="CV27" i="8"/>
  <c r="CV25" i="8"/>
  <c r="CV28" i="8"/>
  <c r="CV26" i="8"/>
  <c r="CV35" i="8"/>
  <c r="CV36" i="5"/>
  <c r="CV34" i="5"/>
  <c r="CV32" i="5"/>
  <c r="CU73" i="6"/>
  <c r="CU98" i="6"/>
  <c r="CU100" i="6"/>
  <c r="CU71" i="6"/>
  <c r="CT103" i="6"/>
  <c r="CT105" i="6" s="1"/>
  <c r="CT79" i="6" s="1"/>
  <c r="CW19" i="8"/>
  <c r="CW20" i="8"/>
  <c r="CW16" i="8"/>
  <c r="CW24" i="8"/>
  <c r="CW17" i="8"/>
  <c r="CW18" i="8"/>
  <c r="CU82" i="5"/>
  <c r="CU54" i="5"/>
  <c r="CU68" i="5"/>
  <c r="CU96" i="5"/>
  <c r="CU50" i="5"/>
  <c r="CU64" i="5"/>
  <c r="CU80" i="5"/>
  <c r="CU78" i="5"/>
  <c r="CU66" i="5"/>
  <c r="CU52" i="5"/>
  <c r="CU92" i="5"/>
  <c r="CU94" i="5"/>
  <c r="CT83" i="5"/>
  <c r="CT84" i="5" s="1"/>
  <c r="CX23" i="5"/>
  <c r="CW25" i="5"/>
  <c r="CX38" i="8"/>
  <c r="CY10" i="8"/>
  <c r="CX12" i="8"/>
  <c r="CX13" i="8"/>
  <c r="CX11" i="8"/>
  <c r="CX14" i="8"/>
  <c r="CX15" i="8"/>
  <c r="CT33" i="5"/>
  <c r="CS37" i="5"/>
  <c r="CS38" i="5" s="1"/>
  <c r="CU72" i="6"/>
  <c r="CT76" i="6"/>
  <c r="CT78" i="6" s="1"/>
  <c r="CU170" i="6"/>
  <c r="CT174" i="6"/>
  <c r="CT176" i="6" s="1"/>
  <c r="CT82" i="6" s="1"/>
  <c r="CU97" i="5" l="1"/>
  <c r="CU98" i="5" s="1"/>
  <c r="CU103" i="6"/>
  <c r="CU105" i="6" s="1"/>
  <c r="CU79" i="6" s="1"/>
  <c r="CV126" i="6"/>
  <c r="CV128" i="6" s="1"/>
  <c r="CV80" i="6" s="1"/>
  <c r="CU55" i="5"/>
  <c r="CU56" i="5" s="1"/>
  <c r="CY84" i="6"/>
  <c r="CX86" i="6"/>
  <c r="CU69" i="5"/>
  <c r="CU70" i="5" s="1"/>
  <c r="CX25" i="5"/>
  <c r="CY23" i="5"/>
  <c r="CW26" i="8"/>
  <c r="CW28" i="8"/>
  <c r="CW29" i="8"/>
  <c r="CW35" i="8"/>
  <c r="CW27" i="8"/>
  <c r="CW25" i="8"/>
  <c r="CV73" i="6"/>
  <c r="CV98" i="6"/>
  <c r="CV100" i="6"/>
  <c r="CV71" i="6"/>
  <c r="CZ10" i="8"/>
  <c r="CY38" i="8"/>
  <c r="CY15" i="8"/>
  <c r="CY13" i="8"/>
  <c r="CY12" i="8"/>
  <c r="CY14" i="8"/>
  <c r="CY11" i="8"/>
  <c r="CX19" i="8"/>
  <c r="CX16" i="8"/>
  <c r="CX18" i="8"/>
  <c r="CX17" i="8"/>
  <c r="CX20" i="8"/>
  <c r="CX24" i="8"/>
  <c r="CW36" i="5"/>
  <c r="CW34" i="5"/>
  <c r="CW32" i="5"/>
  <c r="CU83" i="5"/>
  <c r="CU84" i="5" s="1"/>
  <c r="CV82" i="5"/>
  <c r="CV96" i="5"/>
  <c r="CV54" i="5"/>
  <c r="CV68" i="5"/>
  <c r="CV50" i="5"/>
  <c r="CV64" i="5"/>
  <c r="CV66" i="5"/>
  <c r="CV52" i="5"/>
  <c r="CV78" i="5"/>
  <c r="CV80" i="5"/>
  <c r="CV92" i="5"/>
  <c r="CV94" i="5"/>
  <c r="CW175" i="6"/>
  <c r="CW151" i="6"/>
  <c r="CW127" i="6"/>
  <c r="CW104" i="6"/>
  <c r="CW83" i="6"/>
  <c r="CW147" i="6"/>
  <c r="CW145" i="6"/>
  <c r="CW123" i="6"/>
  <c r="CW171" i="6"/>
  <c r="CW121" i="6"/>
  <c r="CW169" i="6"/>
  <c r="CU33" i="5"/>
  <c r="CT37" i="5"/>
  <c r="CT38" i="5" s="1"/>
  <c r="CU174" i="6"/>
  <c r="CU176" i="6" s="1"/>
  <c r="CU82" i="6" s="1"/>
  <c r="CV170" i="6"/>
  <c r="CV72" i="6"/>
  <c r="CU76" i="6"/>
  <c r="CU78" i="6" s="1"/>
  <c r="CW150" i="6" l="1"/>
  <c r="CW152" i="6" s="1"/>
  <c r="CW81" i="6" s="1"/>
  <c r="CV97" i="5"/>
  <c r="CV98" i="5" s="1"/>
  <c r="CV83" i="5"/>
  <c r="CV84" i="5" s="1"/>
  <c r="CV103" i="6"/>
  <c r="CV105" i="6" s="1"/>
  <c r="CV79" i="6" s="1"/>
  <c r="CV69" i="5"/>
  <c r="CV70" i="5" s="1"/>
  <c r="CW126" i="6"/>
  <c r="CW128" i="6" s="1"/>
  <c r="CW80" i="6" s="1"/>
  <c r="CV55" i="5"/>
  <c r="CV56" i="5" s="1"/>
  <c r="CX36" i="5"/>
  <c r="CX32" i="5"/>
  <c r="CX34" i="5"/>
  <c r="DA10" i="8"/>
  <c r="CZ38" i="8"/>
  <c r="CZ14" i="8"/>
  <c r="CZ11" i="8"/>
  <c r="CZ15" i="8"/>
  <c r="CZ13" i="8"/>
  <c r="CZ12" i="8"/>
  <c r="CX83" i="6"/>
  <c r="CX127" i="6"/>
  <c r="CX104" i="6"/>
  <c r="CX175" i="6"/>
  <c r="CX151" i="6"/>
  <c r="CX147" i="6"/>
  <c r="CX123" i="6"/>
  <c r="CX121" i="6"/>
  <c r="CX145" i="6"/>
  <c r="CX171" i="6"/>
  <c r="CX169" i="6"/>
  <c r="CX26" i="8"/>
  <c r="CX27" i="8"/>
  <c r="CX25" i="8"/>
  <c r="CX35" i="8"/>
  <c r="CX28" i="8"/>
  <c r="CX29" i="8"/>
  <c r="CW73" i="6"/>
  <c r="CW71" i="6"/>
  <c r="CW98" i="6"/>
  <c r="CW100" i="6"/>
  <c r="CW82" i="5"/>
  <c r="CW96" i="5"/>
  <c r="CW54" i="5"/>
  <c r="CW68" i="5"/>
  <c r="CW50" i="5"/>
  <c r="CW64" i="5"/>
  <c r="CW66" i="5"/>
  <c r="CW80" i="5"/>
  <c r="CW78" i="5"/>
  <c r="CW52" i="5"/>
  <c r="CW92" i="5"/>
  <c r="CW94" i="5"/>
  <c r="CY16" i="8"/>
  <c r="CY19" i="8"/>
  <c r="CY17" i="8"/>
  <c r="CY24" i="8"/>
  <c r="CY18" i="8"/>
  <c r="CY20" i="8"/>
  <c r="CY25" i="5"/>
  <c r="CZ23" i="5"/>
  <c r="CY86" i="6"/>
  <c r="CZ84" i="6"/>
  <c r="CV33" i="5"/>
  <c r="CU37" i="5"/>
  <c r="CU38" i="5" s="1"/>
  <c r="CW72" i="6"/>
  <c r="CV76" i="6"/>
  <c r="CV78" i="6" s="1"/>
  <c r="CW170" i="6"/>
  <c r="CV174" i="6"/>
  <c r="CV176" i="6" s="1"/>
  <c r="CV82" i="6" s="1"/>
  <c r="CW69" i="5" l="1"/>
  <c r="CW70" i="5" s="1"/>
  <c r="CW97" i="5"/>
  <c r="CW98" i="5" s="1"/>
  <c r="CW83" i="5"/>
  <c r="CW84" i="5" s="1"/>
  <c r="CW103" i="6"/>
  <c r="CW105" i="6" s="1"/>
  <c r="CW79" i="6" s="1"/>
  <c r="CW55" i="5"/>
  <c r="CW56" i="5" s="1"/>
  <c r="CX73" i="6"/>
  <c r="CX100" i="6"/>
  <c r="CX98" i="6"/>
  <c r="CX71" i="6"/>
  <c r="CY27" i="8"/>
  <c r="CY28" i="8"/>
  <c r="CY29" i="8"/>
  <c r="CY25" i="8"/>
  <c r="CY35" i="8"/>
  <c r="CY26" i="8"/>
  <c r="CX126" i="6"/>
  <c r="CX128" i="6" s="1"/>
  <c r="CX80" i="6" s="1"/>
  <c r="CZ17" i="8"/>
  <c r="CZ18" i="8"/>
  <c r="CZ20" i="8"/>
  <c r="CZ16" i="8"/>
  <c r="CZ24" i="8"/>
  <c r="CZ19" i="8"/>
  <c r="DA23" i="5"/>
  <c r="CZ25" i="5"/>
  <c r="CY36" i="5"/>
  <c r="CY34" i="5"/>
  <c r="CY32" i="5"/>
  <c r="DA84" i="6"/>
  <c r="CZ86" i="6"/>
  <c r="CY83" i="6"/>
  <c r="CY175" i="6"/>
  <c r="CY151" i="6"/>
  <c r="CY104" i="6"/>
  <c r="CY127" i="6"/>
  <c r="CY145" i="6"/>
  <c r="CY123" i="6"/>
  <c r="CY171" i="6"/>
  <c r="CY169" i="6"/>
  <c r="CY147" i="6"/>
  <c r="CY150" i="6" s="1"/>
  <c r="CY152" i="6" s="1"/>
  <c r="CY81" i="6" s="1"/>
  <c r="CY121" i="6"/>
  <c r="CX150" i="6"/>
  <c r="CX152" i="6" s="1"/>
  <c r="CX81" i="6" s="1"/>
  <c r="DB10" i="8"/>
  <c r="DA38" i="8"/>
  <c r="DA14" i="8"/>
  <c r="DA11" i="8"/>
  <c r="DA12" i="8"/>
  <c r="DA13" i="8"/>
  <c r="DA15" i="8"/>
  <c r="CX54" i="5"/>
  <c r="CX68" i="5"/>
  <c r="CX96" i="5"/>
  <c r="CX82" i="5"/>
  <c r="CX50" i="5"/>
  <c r="CX64" i="5"/>
  <c r="CX66" i="5"/>
  <c r="CX52" i="5"/>
  <c r="CX80" i="5"/>
  <c r="CX78" i="5"/>
  <c r="CX92" i="5"/>
  <c r="CX94" i="5"/>
  <c r="CV37" i="5"/>
  <c r="CV38" i="5" s="1"/>
  <c r="CW33" i="5"/>
  <c r="CX170" i="6"/>
  <c r="CW174" i="6"/>
  <c r="CW176" i="6" s="1"/>
  <c r="CW82" i="6" s="1"/>
  <c r="CX72" i="6"/>
  <c r="CW76" i="6"/>
  <c r="CW78" i="6" s="1"/>
  <c r="CX103" i="6" l="1"/>
  <c r="CX105" i="6" s="1"/>
  <c r="CX79" i="6" s="1"/>
  <c r="CX69" i="5"/>
  <c r="CX70" i="5" s="1"/>
  <c r="CX83" i="5"/>
  <c r="CX84" i="5" s="1"/>
  <c r="CX97" i="5"/>
  <c r="CX98" i="5" s="1"/>
  <c r="CX55" i="5"/>
  <c r="CX56" i="5" s="1"/>
  <c r="CY126" i="6"/>
  <c r="CY128" i="6" s="1"/>
  <c r="CY80" i="6" s="1"/>
  <c r="CZ36" i="5"/>
  <c r="CZ34" i="5"/>
  <c r="CZ32" i="5"/>
  <c r="DA20" i="8"/>
  <c r="DA24" i="8"/>
  <c r="DA17" i="8"/>
  <c r="DA19" i="8"/>
  <c r="DA16" i="8"/>
  <c r="DA18" i="8"/>
  <c r="DB84" i="6"/>
  <c r="DA86" i="6"/>
  <c r="DB23" i="5"/>
  <c r="DA25" i="5"/>
  <c r="DC10" i="8"/>
  <c r="DB38" i="8"/>
  <c r="DB11" i="8"/>
  <c r="DB14" i="8"/>
  <c r="DB12" i="8"/>
  <c r="DB15" i="8"/>
  <c r="DB13" i="8"/>
  <c r="CY73" i="6"/>
  <c r="CY98" i="6"/>
  <c r="CY71" i="6"/>
  <c r="CY100" i="6"/>
  <c r="CZ127" i="6"/>
  <c r="CZ175" i="6"/>
  <c r="CZ151" i="6"/>
  <c r="CZ83" i="6"/>
  <c r="CZ104" i="6"/>
  <c r="CZ145" i="6"/>
  <c r="CZ147" i="6"/>
  <c r="CZ123" i="6"/>
  <c r="CZ121" i="6"/>
  <c r="CZ171" i="6"/>
  <c r="CZ169" i="6"/>
  <c r="CY82" i="5"/>
  <c r="CY54" i="5"/>
  <c r="CY68" i="5"/>
  <c r="CY96" i="5"/>
  <c r="CY50" i="5"/>
  <c r="CY64" i="5"/>
  <c r="CY78" i="5"/>
  <c r="CY80" i="5"/>
  <c r="CY66" i="5"/>
  <c r="CY52" i="5"/>
  <c r="CY92" i="5"/>
  <c r="CY94" i="5"/>
  <c r="CZ29" i="8"/>
  <c r="CZ28" i="8"/>
  <c r="CZ26" i="8"/>
  <c r="CZ27" i="8"/>
  <c r="CZ25" i="8"/>
  <c r="CZ35" i="8"/>
  <c r="CW37" i="5"/>
  <c r="CW38" i="5" s="1"/>
  <c r="CX33" i="5"/>
  <c r="CY72" i="6"/>
  <c r="CX76" i="6"/>
  <c r="CX78" i="6" s="1"/>
  <c r="CY170" i="6"/>
  <c r="CX174" i="6"/>
  <c r="CX176" i="6" s="1"/>
  <c r="CX82" i="6" s="1"/>
  <c r="CY55" i="5" l="1"/>
  <c r="CY56" i="5" s="1"/>
  <c r="CY97" i="5"/>
  <c r="CY98" i="5" s="1"/>
  <c r="CY83" i="5"/>
  <c r="CY84" i="5" s="1"/>
  <c r="CZ150" i="6"/>
  <c r="CZ152" i="6" s="1"/>
  <c r="CZ81" i="6" s="1"/>
  <c r="CY69" i="5"/>
  <c r="CY70" i="5" s="1"/>
  <c r="CY103" i="6"/>
  <c r="CY105" i="6" s="1"/>
  <c r="CY79" i="6" s="1"/>
  <c r="DB16" i="8"/>
  <c r="DB24" i="8"/>
  <c r="DB20" i="8"/>
  <c r="DB18" i="8"/>
  <c r="DB17" i="8"/>
  <c r="DB19" i="8"/>
  <c r="DD10" i="8"/>
  <c r="DC38" i="8"/>
  <c r="DC11" i="8"/>
  <c r="DC13" i="8"/>
  <c r="DC12" i="8"/>
  <c r="DC14" i="8"/>
  <c r="DC15" i="8"/>
  <c r="DB86" i="6"/>
  <c r="DC84" i="6"/>
  <c r="DB25" i="5"/>
  <c r="DC23" i="5"/>
  <c r="DA175" i="6"/>
  <c r="DA151" i="6"/>
  <c r="DA104" i="6"/>
  <c r="DA127" i="6"/>
  <c r="DA83" i="6"/>
  <c r="DA169" i="6"/>
  <c r="DA121" i="6"/>
  <c r="DA147" i="6"/>
  <c r="DA123" i="6"/>
  <c r="DA145" i="6"/>
  <c r="DA171" i="6"/>
  <c r="CZ126" i="6"/>
  <c r="CZ128" i="6" s="1"/>
  <c r="CZ80" i="6" s="1"/>
  <c r="CZ73" i="6"/>
  <c r="CZ100" i="6"/>
  <c r="CZ71" i="6"/>
  <c r="CZ98" i="6"/>
  <c r="DA36" i="5"/>
  <c r="DA32" i="5"/>
  <c r="DA34" i="5"/>
  <c r="DA25" i="8"/>
  <c r="DA27" i="8"/>
  <c r="DA29" i="8"/>
  <c r="DA26" i="8"/>
  <c r="DA28" i="8"/>
  <c r="DA35" i="8"/>
  <c r="CZ82" i="5"/>
  <c r="CZ54" i="5"/>
  <c r="CZ68" i="5"/>
  <c r="CZ96" i="5"/>
  <c r="CZ50" i="5"/>
  <c r="CZ64" i="5"/>
  <c r="CZ78" i="5"/>
  <c r="CZ66" i="5"/>
  <c r="CZ52" i="5"/>
  <c r="CZ55" i="5" s="1"/>
  <c r="CZ56" i="5" s="1"/>
  <c r="CZ80" i="5"/>
  <c r="CZ92" i="5"/>
  <c r="CZ94" i="5"/>
  <c r="CY33" i="5"/>
  <c r="CX37" i="5"/>
  <c r="CX38" i="5" s="1"/>
  <c r="CZ72" i="6"/>
  <c r="CY76" i="6"/>
  <c r="CY78" i="6" s="1"/>
  <c r="CZ170" i="6"/>
  <c r="CY174" i="6"/>
  <c r="CY176" i="6" s="1"/>
  <c r="CY82" i="6" s="1"/>
  <c r="CZ97" i="5" l="1"/>
  <c r="CZ98" i="5" s="1"/>
  <c r="CZ83" i="5"/>
  <c r="CZ84" i="5" s="1"/>
  <c r="CZ103" i="6"/>
  <c r="CZ105" i="6" s="1"/>
  <c r="CZ79" i="6" s="1"/>
  <c r="CZ69" i="5"/>
  <c r="CZ70" i="5" s="1"/>
  <c r="DD84" i="6"/>
  <c r="DC86" i="6"/>
  <c r="DB36" i="5"/>
  <c r="DB34" i="5"/>
  <c r="DB32" i="5"/>
  <c r="DA54" i="5"/>
  <c r="DA68" i="5"/>
  <c r="DA96" i="5"/>
  <c r="DA82" i="5"/>
  <c r="DA50" i="5"/>
  <c r="DA64" i="5"/>
  <c r="DA80" i="5"/>
  <c r="DA78" i="5"/>
  <c r="DA52" i="5"/>
  <c r="DA55" i="5" s="1"/>
  <c r="DA56" i="5" s="1"/>
  <c r="DA66" i="5"/>
  <c r="DA69" i="5" s="1"/>
  <c r="DA70" i="5" s="1"/>
  <c r="DA92" i="5"/>
  <c r="DA94" i="5"/>
  <c r="DE10" i="8"/>
  <c r="DD38" i="8"/>
  <c r="DD15" i="8"/>
  <c r="DD13" i="8"/>
  <c r="DD12" i="8"/>
  <c r="DD11" i="8"/>
  <c r="DD14" i="8"/>
  <c r="DA126" i="6"/>
  <c r="DA128" i="6" s="1"/>
  <c r="DA80" i="6" s="1"/>
  <c r="DA73" i="6"/>
  <c r="DA98" i="6"/>
  <c r="DA100" i="6"/>
  <c r="DA71" i="6"/>
  <c r="DB83" i="6"/>
  <c r="DB151" i="6"/>
  <c r="DB175" i="6"/>
  <c r="DB127" i="6"/>
  <c r="DB104" i="6"/>
  <c r="DB147" i="6"/>
  <c r="DB121" i="6"/>
  <c r="DB123" i="6"/>
  <c r="DB171" i="6"/>
  <c r="DB145" i="6"/>
  <c r="DB169" i="6"/>
  <c r="DB28" i="8"/>
  <c r="DB29" i="8"/>
  <c r="DB25" i="8"/>
  <c r="DB27" i="8"/>
  <c r="DB26" i="8"/>
  <c r="DB35" i="8"/>
  <c r="DC17" i="8"/>
  <c r="DC19" i="8"/>
  <c r="DC18" i="8"/>
  <c r="DC16" i="8"/>
  <c r="DC20" i="8"/>
  <c r="DC24" i="8"/>
  <c r="DA150" i="6"/>
  <c r="DA152" i="6" s="1"/>
  <c r="DA81" i="6" s="1"/>
  <c r="DC25" i="5"/>
  <c r="DD23" i="5"/>
  <c r="CZ33" i="5"/>
  <c r="CY37" i="5"/>
  <c r="CY38" i="5" s="1"/>
  <c r="DA170" i="6"/>
  <c r="CZ174" i="6"/>
  <c r="CZ176" i="6" s="1"/>
  <c r="CZ82" i="6" s="1"/>
  <c r="DA72" i="6"/>
  <c r="CZ76" i="6"/>
  <c r="CZ78" i="6" s="1"/>
  <c r="DB150" i="6" l="1"/>
  <c r="DB152" i="6" s="1"/>
  <c r="DB81" i="6" s="1"/>
  <c r="DA103" i="6"/>
  <c r="DA105" i="6" s="1"/>
  <c r="DA79" i="6" s="1"/>
  <c r="DA83" i="5"/>
  <c r="DA84" i="5" s="1"/>
  <c r="DE23" i="5"/>
  <c r="DD25" i="5"/>
  <c r="DC36" i="5"/>
  <c r="DC32" i="5"/>
  <c r="DC34" i="5"/>
  <c r="DB54" i="5"/>
  <c r="DB68" i="5"/>
  <c r="DB82" i="5"/>
  <c r="DB96" i="5"/>
  <c r="DB50" i="5"/>
  <c r="DB64" i="5"/>
  <c r="DB66" i="5"/>
  <c r="DB52" i="5"/>
  <c r="DB78" i="5"/>
  <c r="DB80" i="5"/>
  <c r="DB92" i="5"/>
  <c r="DB94" i="5"/>
  <c r="DB73" i="6"/>
  <c r="DB98" i="6"/>
  <c r="DB71" i="6"/>
  <c r="DB100" i="6"/>
  <c r="DF10" i="8"/>
  <c r="DE38" i="8"/>
  <c r="DE12" i="8"/>
  <c r="DE11" i="8"/>
  <c r="DE15" i="8"/>
  <c r="DE14" i="8"/>
  <c r="DE13" i="8"/>
  <c r="DC83" i="6"/>
  <c r="DC175" i="6"/>
  <c r="DC151" i="6"/>
  <c r="DC104" i="6"/>
  <c r="DC127" i="6"/>
  <c r="DC145" i="6"/>
  <c r="DC121" i="6"/>
  <c r="DC123" i="6"/>
  <c r="DC169" i="6"/>
  <c r="DC147" i="6"/>
  <c r="DC150" i="6" s="1"/>
  <c r="DC152" i="6" s="1"/>
  <c r="DC81" i="6" s="1"/>
  <c r="DC171" i="6"/>
  <c r="DC27" i="8"/>
  <c r="DC28" i="8"/>
  <c r="DC26" i="8"/>
  <c r="DC29" i="8"/>
  <c r="DC25" i="8"/>
  <c r="DC35" i="8"/>
  <c r="DD20" i="8"/>
  <c r="DD16" i="8"/>
  <c r="DD24" i="8"/>
  <c r="DD17" i="8"/>
  <c r="DD19" i="8"/>
  <c r="DD18" i="8"/>
  <c r="DB126" i="6"/>
  <c r="DB128" i="6" s="1"/>
  <c r="DB80" i="6" s="1"/>
  <c r="DA97" i="5"/>
  <c r="DA98" i="5" s="1"/>
  <c r="DE84" i="6"/>
  <c r="DD86" i="6"/>
  <c r="CZ37" i="5"/>
  <c r="CZ38" i="5" s="1"/>
  <c r="DA33" i="5"/>
  <c r="DB72" i="6"/>
  <c r="DA76" i="6"/>
  <c r="DA78" i="6" s="1"/>
  <c r="DB170" i="6"/>
  <c r="DA174" i="6"/>
  <c r="DA176" i="6" s="1"/>
  <c r="DA82" i="6" s="1"/>
  <c r="DC126" i="6" l="1"/>
  <c r="DC128" i="6" s="1"/>
  <c r="DC80" i="6" s="1"/>
  <c r="DB69" i="5"/>
  <c r="DB70" i="5" s="1"/>
  <c r="DB83" i="5"/>
  <c r="DB84" i="5" s="1"/>
  <c r="DB55" i="5"/>
  <c r="DB56" i="5" s="1"/>
  <c r="DE20" i="8"/>
  <c r="DE19" i="8"/>
  <c r="DE24" i="8"/>
  <c r="DE17" i="8"/>
  <c r="DE18" i="8"/>
  <c r="DE16" i="8"/>
  <c r="DC82" i="5"/>
  <c r="DC54" i="5"/>
  <c r="DC68" i="5"/>
  <c r="DC96" i="5"/>
  <c r="DC50" i="5"/>
  <c r="DC64" i="5"/>
  <c r="DC78" i="5"/>
  <c r="DC80" i="5"/>
  <c r="DC52" i="5"/>
  <c r="DC55" i="5" s="1"/>
  <c r="DC56" i="5" s="1"/>
  <c r="DC66" i="5"/>
  <c r="DC92" i="5"/>
  <c r="DC94" i="5"/>
  <c r="DD35" i="8"/>
  <c r="DD27" i="8"/>
  <c r="DD26" i="8"/>
  <c r="DD25" i="8"/>
  <c r="DD29" i="8"/>
  <c r="DD28" i="8"/>
  <c r="DD175" i="6"/>
  <c r="DD151" i="6"/>
  <c r="DD127" i="6"/>
  <c r="DD83" i="6"/>
  <c r="DD104" i="6"/>
  <c r="DD145" i="6"/>
  <c r="DD169" i="6"/>
  <c r="DD123" i="6"/>
  <c r="DD147" i="6"/>
  <c r="DD171" i="6"/>
  <c r="DD121" i="6"/>
  <c r="DF84" i="6"/>
  <c r="DE86" i="6"/>
  <c r="DG10" i="8"/>
  <c r="DF38" i="8"/>
  <c r="DF14" i="8"/>
  <c r="DF15" i="8"/>
  <c r="DF13" i="8"/>
  <c r="DF11" i="8"/>
  <c r="DF12" i="8"/>
  <c r="DD36" i="5"/>
  <c r="DD34" i="5"/>
  <c r="DD32" i="5"/>
  <c r="DC73" i="6"/>
  <c r="DC100" i="6"/>
  <c r="DC98" i="6"/>
  <c r="DC71" i="6"/>
  <c r="DB103" i="6"/>
  <c r="DB105" i="6" s="1"/>
  <c r="DB79" i="6" s="1"/>
  <c r="DB97" i="5"/>
  <c r="DB98" i="5" s="1"/>
  <c r="DF23" i="5"/>
  <c r="DE25" i="5"/>
  <c r="DB33" i="5"/>
  <c r="DA37" i="5"/>
  <c r="DA38" i="5" s="1"/>
  <c r="DB174" i="6"/>
  <c r="DB176" i="6" s="1"/>
  <c r="DB82" i="6" s="1"/>
  <c r="DC170" i="6"/>
  <c r="DC72" i="6"/>
  <c r="DB76" i="6"/>
  <c r="DB78" i="6" s="1"/>
  <c r="DC69" i="5" l="1"/>
  <c r="DC70" i="5" s="1"/>
  <c r="DC97" i="5"/>
  <c r="DC98" i="5" s="1"/>
  <c r="DC83" i="5"/>
  <c r="DC84" i="5" s="1"/>
  <c r="DE36" i="5"/>
  <c r="DE34" i="5"/>
  <c r="DE32" i="5"/>
  <c r="DF18" i="8"/>
  <c r="DF17" i="8"/>
  <c r="DF16" i="8"/>
  <c r="DF19" i="8"/>
  <c r="DF20" i="8"/>
  <c r="DF24" i="8"/>
  <c r="DF25" i="5"/>
  <c r="DG23" i="5"/>
  <c r="DH10" i="8"/>
  <c r="DG38" i="8"/>
  <c r="DG15" i="8"/>
  <c r="DG12" i="8"/>
  <c r="DG14" i="8"/>
  <c r="DG13" i="8"/>
  <c r="DG11" i="8"/>
  <c r="DE27" i="8"/>
  <c r="DE25" i="8"/>
  <c r="DE28" i="8"/>
  <c r="DE35" i="8"/>
  <c r="DE29" i="8"/>
  <c r="DE26" i="8"/>
  <c r="DC103" i="6"/>
  <c r="DC105" i="6" s="1"/>
  <c r="DC79" i="6" s="1"/>
  <c r="DD82" i="5"/>
  <c r="DD96" i="5"/>
  <c r="DD68" i="5"/>
  <c r="DD54" i="5"/>
  <c r="DD50" i="5"/>
  <c r="DD64" i="5"/>
  <c r="DD78" i="5"/>
  <c r="DD52" i="5"/>
  <c r="DD80" i="5"/>
  <c r="DD66" i="5"/>
  <c r="DD69" i="5" s="1"/>
  <c r="DD92" i="5"/>
  <c r="DD94" i="5"/>
  <c r="DE175" i="6"/>
  <c r="DE151" i="6"/>
  <c r="DE104" i="6"/>
  <c r="DE127" i="6"/>
  <c r="DE83" i="6"/>
  <c r="DE147" i="6"/>
  <c r="DE121" i="6"/>
  <c r="DE123" i="6"/>
  <c r="DE169" i="6"/>
  <c r="DE145" i="6"/>
  <c r="DE171" i="6"/>
  <c r="DD150" i="6"/>
  <c r="DD152" i="6" s="1"/>
  <c r="DD81" i="6" s="1"/>
  <c r="DG84" i="6"/>
  <c r="DF86" i="6"/>
  <c r="DD126" i="6"/>
  <c r="DD128" i="6" s="1"/>
  <c r="DD80" i="6" s="1"/>
  <c r="DD73" i="6"/>
  <c r="DD98" i="6"/>
  <c r="DD71" i="6"/>
  <c r="DD100" i="6"/>
  <c r="DB37" i="5"/>
  <c r="DB38" i="5" s="1"/>
  <c r="DC33" i="5"/>
  <c r="DC76" i="6"/>
  <c r="DC78" i="6" s="1"/>
  <c r="DD72" i="6"/>
  <c r="DC174" i="6"/>
  <c r="DC176" i="6" s="1"/>
  <c r="DC82" i="6" s="1"/>
  <c r="DD170" i="6"/>
  <c r="DD103" i="6" l="1"/>
  <c r="DD105" i="6" s="1"/>
  <c r="DD79" i="6" s="1"/>
  <c r="DF104" i="6"/>
  <c r="DF83" i="6"/>
  <c r="DF175" i="6"/>
  <c r="DF151" i="6"/>
  <c r="DF127" i="6"/>
  <c r="DF123" i="6"/>
  <c r="DF121" i="6"/>
  <c r="DF145" i="6"/>
  <c r="DF169" i="6"/>
  <c r="DF171" i="6"/>
  <c r="DF147" i="6"/>
  <c r="DE150" i="6"/>
  <c r="DE152" i="6" s="1"/>
  <c r="DE81" i="6" s="1"/>
  <c r="DD70" i="5"/>
  <c r="DI10" i="8"/>
  <c r="DH38" i="8"/>
  <c r="DH11" i="8"/>
  <c r="DH15" i="8"/>
  <c r="DH13" i="8"/>
  <c r="DH14" i="8"/>
  <c r="DH12" i="8"/>
  <c r="DH84" i="6"/>
  <c r="DG86" i="6"/>
  <c r="DE73" i="6"/>
  <c r="DE98" i="6"/>
  <c r="DE71" i="6"/>
  <c r="DE100" i="6"/>
  <c r="DD83" i="5"/>
  <c r="DD84" i="5" s="1"/>
  <c r="DG25" i="5"/>
  <c r="DH23" i="5"/>
  <c r="DE126" i="6"/>
  <c r="DE128" i="6" s="1"/>
  <c r="DE80" i="6" s="1"/>
  <c r="DD97" i="5"/>
  <c r="DD98" i="5" s="1"/>
  <c r="DD55" i="5"/>
  <c r="DD56" i="5" s="1"/>
  <c r="DF36" i="5"/>
  <c r="DF32" i="5"/>
  <c r="DF34" i="5"/>
  <c r="DG20" i="8"/>
  <c r="DG24" i="8"/>
  <c r="DG18" i="8"/>
  <c r="DG19" i="8"/>
  <c r="DG17" i="8"/>
  <c r="DG16" i="8"/>
  <c r="DF26" i="8"/>
  <c r="DF35" i="8"/>
  <c r="DF25" i="8"/>
  <c r="DF28" i="8"/>
  <c r="DF29" i="8"/>
  <c r="DF27" i="8"/>
  <c r="DE82" i="5"/>
  <c r="DE96" i="5"/>
  <c r="DE68" i="5"/>
  <c r="DE54" i="5"/>
  <c r="DE50" i="5"/>
  <c r="DE64" i="5"/>
  <c r="DE66" i="5"/>
  <c r="DE52" i="5"/>
  <c r="DE78" i="5"/>
  <c r="DE80" i="5"/>
  <c r="DE92" i="5"/>
  <c r="DE94" i="5"/>
  <c r="DC37" i="5"/>
  <c r="DC38" i="5" s="1"/>
  <c r="DD33" i="5"/>
  <c r="DE170" i="6"/>
  <c r="DD174" i="6"/>
  <c r="DD176" i="6" s="1"/>
  <c r="DD82" i="6" s="1"/>
  <c r="DD76" i="6"/>
  <c r="DD78" i="6" s="1"/>
  <c r="DE72" i="6"/>
  <c r="DE97" i="5" l="1"/>
  <c r="DE98" i="5" s="1"/>
  <c r="DE69" i="5"/>
  <c r="DE70" i="5" s="1"/>
  <c r="DG36" i="5"/>
  <c r="DG34" i="5"/>
  <c r="DG32" i="5"/>
  <c r="DE55" i="5"/>
  <c r="DE56" i="5" s="1"/>
  <c r="DE103" i="6"/>
  <c r="DE105" i="6" s="1"/>
  <c r="DE79" i="6" s="1"/>
  <c r="DG83" i="6"/>
  <c r="DG151" i="6"/>
  <c r="DG104" i="6"/>
  <c r="DG175" i="6"/>
  <c r="DG127" i="6"/>
  <c r="DG147" i="6"/>
  <c r="DG123" i="6"/>
  <c r="DG121" i="6"/>
  <c r="DG169" i="6"/>
  <c r="DG145" i="6"/>
  <c r="DG171" i="6"/>
  <c r="DJ10" i="8"/>
  <c r="DI38" i="8"/>
  <c r="DI11" i="8"/>
  <c r="DI14" i="8"/>
  <c r="DI13" i="8"/>
  <c r="DI12" i="8"/>
  <c r="DI15" i="8"/>
  <c r="DF126" i="6"/>
  <c r="DF128" i="6" s="1"/>
  <c r="DF80" i="6" s="1"/>
  <c r="DF73" i="6"/>
  <c r="DF71" i="6"/>
  <c r="DF98" i="6"/>
  <c r="DF100" i="6"/>
  <c r="DH16" i="8"/>
  <c r="DH18" i="8"/>
  <c r="DH17" i="8"/>
  <c r="DH24" i="8"/>
  <c r="DH19" i="8"/>
  <c r="DH20" i="8"/>
  <c r="DF150" i="6"/>
  <c r="DF152" i="6" s="1"/>
  <c r="DF81" i="6" s="1"/>
  <c r="DE83" i="5"/>
  <c r="DE84" i="5" s="1"/>
  <c r="DG27" i="8"/>
  <c r="DG29" i="8"/>
  <c r="DG26" i="8"/>
  <c r="DG35" i="8"/>
  <c r="DG25" i="8"/>
  <c r="DG28" i="8"/>
  <c r="DF54" i="5"/>
  <c r="DF68" i="5"/>
  <c r="DF82" i="5"/>
  <c r="DF96" i="5"/>
  <c r="DF50" i="5"/>
  <c r="DF64" i="5"/>
  <c r="DF78" i="5"/>
  <c r="DF52" i="5"/>
  <c r="DF66" i="5"/>
  <c r="DF80" i="5"/>
  <c r="DF92" i="5"/>
  <c r="DF94" i="5"/>
  <c r="DI23" i="5"/>
  <c r="DH25" i="5"/>
  <c r="DI84" i="6"/>
  <c r="DH86" i="6"/>
  <c r="DE33" i="5"/>
  <c r="DD37" i="5"/>
  <c r="DD38" i="5" s="1"/>
  <c r="DF170" i="6"/>
  <c r="DE174" i="6"/>
  <c r="DE176" i="6" s="1"/>
  <c r="DE82" i="6" s="1"/>
  <c r="DE76" i="6"/>
  <c r="DE78" i="6" s="1"/>
  <c r="DF72" i="6"/>
  <c r="DF97" i="5" l="1"/>
  <c r="DF98" i="5" s="1"/>
  <c r="DF83" i="5"/>
  <c r="DF84" i="5" s="1"/>
  <c r="DG126" i="6"/>
  <c r="DG128" i="6" s="1"/>
  <c r="DG80" i="6" s="1"/>
  <c r="DF103" i="6"/>
  <c r="DF105" i="6" s="1"/>
  <c r="DF79" i="6" s="1"/>
  <c r="DH36" i="5"/>
  <c r="DH34" i="5"/>
  <c r="DH32" i="5"/>
  <c r="DJ23" i="5"/>
  <c r="DI25" i="5"/>
  <c r="DG150" i="6"/>
  <c r="DG152" i="6" s="1"/>
  <c r="DG81" i="6" s="1"/>
  <c r="DH29" i="8"/>
  <c r="DH28" i="8"/>
  <c r="DH25" i="8"/>
  <c r="DH27" i="8"/>
  <c r="DH26" i="8"/>
  <c r="DH35" i="8"/>
  <c r="DF55" i="5"/>
  <c r="DF56" i="5" s="1"/>
  <c r="DI17" i="8"/>
  <c r="DI19" i="8"/>
  <c r="DI18" i="8"/>
  <c r="DI20" i="8"/>
  <c r="DI16" i="8"/>
  <c r="DI24" i="8"/>
  <c r="DG73" i="6"/>
  <c r="DG71" i="6"/>
  <c r="DG100" i="6"/>
  <c r="DG98" i="6"/>
  <c r="DF69" i="5"/>
  <c r="DF70" i="5" s="1"/>
  <c r="DH175" i="6"/>
  <c r="DH127" i="6"/>
  <c r="DH104" i="6"/>
  <c r="DH151" i="6"/>
  <c r="DH83" i="6"/>
  <c r="DH147" i="6"/>
  <c r="DH145" i="6"/>
  <c r="DH123" i="6"/>
  <c r="DH169" i="6"/>
  <c r="DH121" i="6"/>
  <c r="DH171" i="6"/>
  <c r="DJ84" i="6"/>
  <c r="DI86" i="6"/>
  <c r="DK10" i="8"/>
  <c r="DJ38" i="8"/>
  <c r="DJ14" i="8"/>
  <c r="DJ15" i="8"/>
  <c r="DJ12" i="8"/>
  <c r="DJ11" i="8"/>
  <c r="DJ13" i="8"/>
  <c r="DG82" i="5"/>
  <c r="DG54" i="5"/>
  <c r="DG68" i="5"/>
  <c r="DG96" i="5"/>
  <c r="DG50" i="5"/>
  <c r="DG64" i="5"/>
  <c r="DG52" i="5"/>
  <c r="DG78" i="5"/>
  <c r="DG66" i="5"/>
  <c r="DG80" i="5"/>
  <c r="DG92" i="5"/>
  <c r="DG94" i="5"/>
  <c r="DF33" i="5"/>
  <c r="DE37" i="5"/>
  <c r="DE38" i="5" s="1"/>
  <c r="DF76" i="6"/>
  <c r="DF78" i="6" s="1"/>
  <c r="DG72" i="6"/>
  <c r="DG170" i="6"/>
  <c r="DF174" i="6"/>
  <c r="DF176" i="6" s="1"/>
  <c r="DF82" i="6" s="1"/>
  <c r="DH150" i="6" l="1"/>
  <c r="DH152" i="6" s="1"/>
  <c r="DH81" i="6" s="1"/>
  <c r="DG97" i="5"/>
  <c r="DG98" i="5" s="1"/>
  <c r="DG103" i="6"/>
  <c r="DG105" i="6" s="1"/>
  <c r="DG79" i="6" s="1"/>
  <c r="DH126" i="6"/>
  <c r="DH128" i="6" s="1"/>
  <c r="DH80" i="6" s="1"/>
  <c r="DG55" i="5"/>
  <c r="DG56" i="5" s="1"/>
  <c r="DK23" i="5"/>
  <c r="DJ25" i="5"/>
  <c r="DJ19" i="8"/>
  <c r="DJ17" i="8"/>
  <c r="DJ16" i="8"/>
  <c r="DJ24" i="8"/>
  <c r="DJ20" i="8"/>
  <c r="DJ18" i="8"/>
  <c r="DI25" i="8"/>
  <c r="DI35" i="8"/>
  <c r="DI29" i="8"/>
  <c r="DI27" i="8"/>
  <c r="DI26" i="8"/>
  <c r="DI28" i="8"/>
  <c r="DG83" i="5"/>
  <c r="DG84" i="5" s="1"/>
  <c r="DK38" i="8"/>
  <c r="DL10" i="8"/>
  <c r="DK11" i="8"/>
  <c r="DK13" i="8"/>
  <c r="DK12" i="8"/>
  <c r="DK14" i="8"/>
  <c r="DK15" i="8"/>
  <c r="DK84" i="6"/>
  <c r="DJ86" i="6"/>
  <c r="DG69" i="5"/>
  <c r="DG70" i="5" s="1"/>
  <c r="DI151" i="6"/>
  <c r="DI104" i="6"/>
  <c r="DI83" i="6"/>
  <c r="DI175" i="6"/>
  <c r="DI127" i="6"/>
  <c r="DI147" i="6"/>
  <c r="DI123" i="6"/>
  <c r="DI121" i="6"/>
  <c r="DI145" i="6"/>
  <c r="DI169" i="6"/>
  <c r="DI171" i="6"/>
  <c r="DH73" i="6"/>
  <c r="DH71" i="6"/>
  <c r="DH100" i="6"/>
  <c r="DH98" i="6"/>
  <c r="DI36" i="5"/>
  <c r="DI32" i="5"/>
  <c r="DI34" i="5"/>
  <c r="DH82" i="5"/>
  <c r="DH54" i="5"/>
  <c r="DH68" i="5"/>
  <c r="DH96" i="5"/>
  <c r="DH50" i="5"/>
  <c r="DH64" i="5"/>
  <c r="DH78" i="5"/>
  <c r="DH66" i="5"/>
  <c r="DH52" i="5"/>
  <c r="DH55" i="5" s="1"/>
  <c r="DH80" i="5"/>
  <c r="DH92" i="5"/>
  <c r="DH94" i="5"/>
  <c r="DG33" i="5"/>
  <c r="DF37" i="5"/>
  <c r="DF38" i="5" s="1"/>
  <c r="DG174" i="6"/>
  <c r="DG176" i="6" s="1"/>
  <c r="DG82" i="6" s="1"/>
  <c r="DH170" i="6"/>
  <c r="DG76" i="6"/>
  <c r="DG78" i="6" s="1"/>
  <c r="DH72" i="6"/>
  <c r="DH97" i="5" l="1"/>
  <c r="DH98" i="5" s="1"/>
  <c r="DH69" i="5"/>
  <c r="DH70" i="5" s="1"/>
  <c r="DI150" i="6"/>
  <c r="DI152" i="6" s="1"/>
  <c r="DI81" i="6" s="1"/>
  <c r="DH103" i="6"/>
  <c r="DH105" i="6" s="1"/>
  <c r="DH79" i="6" s="1"/>
  <c r="DL84" i="6"/>
  <c r="DK86" i="6"/>
  <c r="DH83" i="5"/>
  <c r="DH84" i="5" s="1"/>
  <c r="DI54" i="5"/>
  <c r="DI68" i="5"/>
  <c r="DI96" i="5"/>
  <c r="DI82" i="5"/>
  <c r="DI50" i="5"/>
  <c r="DI64" i="5"/>
  <c r="DI78" i="5"/>
  <c r="DI52" i="5"/>
  <c r="DI80" i="5"/>
  <c r="DI66" i="5"/>
  <c r="DI69" i="5" s="1"/>
  <c r="DI70" i="5" s="1"/>
  <c r="DI92" i="5"/>
  <c r="DI94" i="5"/>
  <c r="DM10" i="8"/>
  <c r="DL38" i="8"/>
  <c r="DL15" i="8"/>
  <c r="DL13" i="8"/>
  <c r="DL12" i="8"/>
  <c r="DL11" i="8"/>
  <c r="DL14" i="8"/>
  <c r="DJ36" i="5"/>
  <c r="DJ34" i="5"/>
  <c r="DJ32" i="5"/>
  <c r="DJ35" i="8"/>
  <c r="DJ26" i="8"/>
  <c r="DJ28" i="8"/>
  <c r="DJ29" i="8"/>
  <c r="DJ25" i="8"/>
  <c r="DJ27" i="8"/>
  <c r="DH56" i="5"/>
  <c r="DI126" i="6"/>
  <c r="DI128" i="6" s="1"/>
  <c r="DI80" i="6" s="1"/>
  <c r="DI73" i="6"/>
  <c r="DI98" i="6"/>
  <c r="DI71" i="6"/>
  <c r="DI100" i="6"/>
  <c r="DJ104" i="6"/>
  <c r="DJ83" i="6"/>
  <c r="DJ175" i="6"/>
  <c r="DJ127" i="6"/>
  <c r="DJ151" i="6"/>
  <c r="DJ169" i="6"/>
  <c r="DJ123" i="6"/>
  <c r="DJ147" i="6"/>
  <c r="DJ121" i="6"/>
  <c r="DJ145" i="6"/>
  <c r="DJ171" i="6"/>
  <c r="DK24" i="8"/>
  <c r="DK17" i="8"/>
  <c r="DK20" i="8"/>
  <c r="DK19" i="8"/>
  <c r="DK16" i="8"/>
  <c r="DK18" i="8"/>
  <c r="DK25" i="5"/>
  <c r="DL23" i="5"/>
  <c r="DG37" i="5"/>
  <c r="DG38" i="5" s="1"/>
  <c r="DH33" i="5"/>
  <c r="DH76" i="6"/>
  <c r="DH78" i="6" s="1"/>
  <c r="DI72" i="6"/>
  <c r="DH174" i="6"/>
  <c r="DH176" i="6" s="1"/>
  <c r="DH82" i="6" s="1"/>
  <c r="DI170" i="6"/>
  <c r="DJ126" i="6" l="1"/>
  <c r="DJ128" i="6" s="1"/>
  <c r="DJ80" i="6" s="1"/>
  <c r="DI97" i="5"/>
  <c r="DI98" i="5" s="1"/>
  <c r="DI83" i="5"/>
  <c r="DI84" i="5" s="1"/>
  <c r="DK36" i="5"/>
  <c r="DK32" i="5"/>
  <c r="DK34" i="5"/>
  <c r="DI55" i="5"/>
  <c r="DI56" i="5" s="1"/>
  <c r="DK83" i="6"/>
  <c r="DK151" i="6"/>
  <c r="DK104" i="6"/>
  <c r="DK175" i="6"/>
  <c r="DK127" i="6"/>
  <c r="DK123" i="6"/>
  <c r="DK121" i="6"/>
  <c r="DK145" i="6"/>
  <c r="DK169" i="6"/>
  <c r="DK171" i="6"/>
  <c r="DK147" i="6"/>
  <c r="DM23" i="5"/>
  <c r="DL25" i="5"/>
  <c r="DN10" i="8"/>
  <c r="DM38" i="8"/>
  <c r="DM11" i="8"/>
  <c r="DM15" i="8"/>
  <c r="DM13" i="8"/>
  <c r="DM12" i="8"/>
  <c r="DM14" i="8"/>
  <c r="DJ73" i="6"/>
  <c r="DJ98" i="6"/>
  <c r="DJ71" i="6"/>
  <c r="DJ100" i="6"/>
  <c r="DJ54" i="5"/>
  <c r="DJ68" i="5"/>
  <c r="DJ82" i="5"/>
  <c r="DJ96" i="5"/>
  <c r="DJ50" i="5"/>
  <c r="DJ64" i="5"/>
  <c r="DJ78" i="5"/>
  <c r="DJ52" i="5"/>
  <c r="DJ66" i="5"/>
  <c r="DJ80" i="5"/>
  <c r="DJ92" i="5"/>
  <c r="DJ94" i="5"/>
  <c r="DK29" i="8"/>
  <c r="DK28" i="8"/>
  <c r="DK25" i="8"/>
  <c r="DK27" i="8"/>
  <c r="DK35" i="8"/>
  <c r="DK26" i="8"/>
  <c r="DJ150" i="6"/>
  <c r="DJ152" i="6" s="1"/>
  <c r="DJ81" i="6" s="1"/>
  <c r="DI103" i="6"/>
  <c r="DI105" i="6" s="1"/>
  <c r="DI79" i="6" s="1"/>
  <c r="DL20" i="8"/>
  <c r="DL16" i="8"/>
  <c r="DL19" i="8"/>
  <c r="DL24" i="8"/>
  <c r="DL18" i="8"/>
  <c r="DL17" i="8"/>
  <c r="DM84" i="6"/>
  <c r="DL86" i="6"/>
  <c r="DI33" i="5"/>
  <c r="DH37" i="5"/>
  <c r="DH38" i="5" s="1"/>
  <c r="DJ72" i="6"/>
  <c r="DI76" i="6"/>
  <c r="DI78" i="6" s="1"/>
  <c r="DJ170" i="6"/>
  <c r="DI174" i="6"/>
  <c r="DI176" i="6" s="1"/>
  <c r="DI82" i="6" s="1"/>
  <c r="DJ55" i="5" l="1"/>
  <c r="DJ56" i="5" s="1"/>
  <c r="DJ97" i="5"/>
  <c r="DJ98" i="5" s="1"/>
  <c r="DJ103" i="6"/>
  <c r="DJ105" i="6" s="1"/>
  <c r="DJ79" i="6" s="1"/>
  <c r="DK150" i="6"/>
  <c r="DK152" i="6" s="1"/>
  <c r="DK81" i="6" s="1"/>
  <c r="DJ69" i="5"/>
  <c r="DJ70" i="5" s="1"/>
  <c r="DJ83" i="5"/>
  <c r="DJ84" i="5" s="1"/>
  <c r="DN38" i="8"/>
  <c r="DO10" i="8"/>
  <c r="DN11" i="8"/>
  <c r="DN13" i="8"/>
  <c r="DN15" i="8"/>
  <c r="DN12" i="8"/>
  <c r="DN14" i="8"/>
  <c r="DK126" i="6"/>
  <c r="DK128" i="6" s="1"/>
  <c r="DK80" i="6" s="1"/>
  <c r="DL127" i="6"/>
  <c r="DL175" i="6"/>
  <c r="DL151" i="6"/>
  <c r="DL83" i="6"/>
  <c r="DL104" i="6"/>
  <c r="DL147" i="6"/>
  <c r="DL145" i="6"/>
  <c r="DL169" i="6"/>
  <c r="DL121" i="6"/>
  <c r="DL123" i="6"/>
  <c r="DL171" i="6"/>
  <c r="DL27" i="8"/>
  <c r="DL35" i="8"/>
  <c r="DL26" i="8"/>
  <c r="DL29" i="8"/>
  <c r="DL25" i="8"/>
  <c r="DL28" i="8"/>
  <c r="DN23" i="5"/>
  <c r="DM25" i="5"/>
  <c r="DN84" i="6"/>
  <c r="DM86" i="6"/>
  <c r="DM16" i="8"/>
  <c r="DM18" i="8"/>
  <c r="DM17" i="8"/>
  <c r="DM19" i="8"/>
  <c r="DM20" i="8"/>
  <c r="DM24" i="8"/>
  <c r="DL36" i="5"/>
  <c r="DL34" i="5"/>
  <c r="DL32" i="5"/>
  <c r="DK73" i="6"/>
  <c r="DK71" i="6"/>
  <c r="DK100" i="6"/>
  <c r="DK98" i="6"/>
  <c r="DK82" i="5"/>
  <c r="DK54" i="5"/>
  <c r="DK68" i="5"/>
  <c r="DK96" i="5"/>
  <c r="DK50" i="5"/>
  <c r="DK64" i="5"/>
  <c r="DK78" i="5"/>
  <c r="DK80" i="5"/>
  <c r="DK52" i="5"/>
  <c r="DK55" i="5" s="1"/>
  <c r="DK56" i="5" s="1"/>
  <c r="DK66" i="5"/>
  <c r="DK92" i="5"/>
  <c r="DK94" i="5"/>
  <c r="DJ33" i="5"/>
  <c r="DI37" i="5"/>
  <c r="DI38" i="5" s="1"/>
  <c r="DJ174" i="6"/>
  <c r="DJ176" i="6" s="1"/>
  <c r="DJ82" i="6" s="1"/>
  <c r="DK170" i="6"/>
  <c r="DK72" i="6"/>
  <c r="DJ76" i="6"/>
  <c r="DJ78" i="6" s="1"/>
  <c r="DK97" i="5" l="1"/>
  <c r="DK98" i="5" s="1"/>
  <c r="DK83" i="5"/>
  <c r="DK84" i="5" s="1"/>
  <c r="DL126" i="6"/>
  <c r="DL128" i="6" s="1"/>
  <c r="DL80" i="6" s="1"/>
  <c r="DK69" i="5"/>
  <c r="DK70" i="5" s="1"/>
  <c r="DL150" i="6"/>
  <c r="DL152" i="6" s="1"/>
  <c r="DL81" i="6" s="1"/>
  <c r="DM29" i="8"/>
  <c r="DM25" i="8"/>
  <c r="DM28" i="8"/>
  <c r="DM27" i="8"/>
  <c r="DM26" i="8"/>
  <c r="DM35" i="8"/>
  <c r="DM36" i="5"/>
  <c r="DM34" i="5"/>
  <c r="DM32" i="5"/>
  <c r="DO23" i="5"/>
  <c r="DN25" i="5"/>
  <c r="DP10" i="8"/>
  <c r="DO38" i="8"/>
  <c r="DO14" i="8"/>
  <c r="DO13" i="8"/>
  <c r="DO15" i="8"/>
  <c r="DO11" i="8"/>
  <c r="DO12" i="8"/>
  <c r="DK103" i="6"/>
  <c r="DK105" i="6" s="1"/>
  <c r="DK79" i="6" s="1"/>
  <c r="DM175" i="6"/>
  <c r="DM151" i="6"/>
  <c r="DM127" i="6"/>
  <c r="DM83" i="6"/>
  <c r="DM104" i="6"/>
  <c r="DM145" i="6"/>
  <c r="DM121" i="6"/>
  <c r="DM147" i="6"/>
  <c r="DM123" i="6"/>
  <c r="DM169" i="6"/>
  <c r="DM171" i="6"/>
  <c r="DN20" i="8"/>
  <c r="DN24" i="8"/>
  <c r="DN16" i="8"/>
  <c r="DN17" i="8"/>
  <c r="DN18" i="8"/>
  <c r="DN19" i="8"/>
  <c r="DL82" i="5"/>
  <c r="DL96" i="5"/>
  <c r="DL54" i="5"/>
  <c r="DL68" i="5"/>
  <c r="DL50" i="5"/>
  <c r="DL64" i="5"/>
  <c r="DL80" i="5"/>
  <c r="DL78" i="5"/>
  <c r="DL52" i="5"/>
  <c r="DL55" i="5" s="1"/>
  <c r="DL56" i="5" s="1"/>
  <c r="DL66" i="5"/>
  <c r="DL69" i="5" s="1"/>
  <c r="DL92" i="5"/>
  <c r="DL94" i="5"/>
  <c r="DO84" i="6"/>
  <c r="DN86" i="6"/>
  <c r="DL73" i="6"/>
  <c r="DL71" i="6"/>
  <c r="DL98" i="6"/>
  <c r="DL100" i="6"/>
  <c r="DK33" i="5"/>
  <c r="DJ37" i="5"/>
  <c r="DJ38" i="5" s="1"/>
  <c r="DL72" i="6"/>
  <c r="DK76" i="6"/>
  <c r="DK78" i="6" s="1"/>
  <c r="DL170" i="6"/>
  <c r="DK174" i="6"/>
  <c r="DK176" i="6" s="1"/>
  <c r="DK82" i="6" s="1"/>
  <c r="DL97" i="5" l="1"/>
  <c r="DL98" i="5" s="1"/>
  <c r="DO86" i="6"/>
  <c r="DP84" i="6"/>
  <c r="DO25" i="5"/>
  <c r="DP23" i="5"/>
  <c r="DO19" i="8"/>
  <c r="DO18" i="8"/>
  <c r="DO16" i="8"/>
  <c r="DO24" i="8"/>
  <c r="DO17" i="8"/>
  <c r="DO20" i="8"/>
  <c r="DL83" i="5"/>
  <c r="DL84" i="5" s="1"/>
  <c r="DN26" i="8"/>
  <c r="DN28" i="8"/>
  <c r="DN29" i="8"/>
  <c r="DN27" i="8"/>
  <c r="DN35" i="8"/>
  <c r="DN25" i="8"/>
  <c r="DM126" i="6"/>
  <c r="DM128" i="6" s="1"/>
  <c r="DM80" i="6" s="1"/>
  <c r="DQ10" i="8"/>
  <c r="DP38" i="8"/>
  <c r="DP12" i="8"/>
  <c r="DP14" i="8"/>
  <c r="DP13" i="8"/>
  <c r="DP15" i="8"/>
  <c r="DP11" i="8"/>
  <c r="DL103" i="6"/>
  <c r="DL105" i="6" s="1"/>
  <c r="DL79" i="6" s="1"/>
  <c r="DN104" i="6"/>
  <c r="DN83" i="6"/>
  <c r="DN175" i="6"/>
  <c r="DN151" i="6"/>
  <c r="DN127" i="6"/>
  <c r="DN147" i="6"/>
  <c r="DN169" i="6"/>
  <c r="DN121" i="6"/>
  <c r="DN145" i="6"/>
  <c r="DN171" i="6"/>
  <c r="DN123" i="6"/>
  <c r="DL70" i="5"/>
  <c r="DM150" i="6"/>
  <c r="DM152" i="6" s="1"/>
  <c r="DM81" i="6" s="1"/>
  <c r="DM73" i="6"/>
  <c r="DM71" i="6"/>
  <c r="DM98" i="6"/>
  <c r="DM100" i="6"/>
  <c r="DN36" i="5"/>
  <c r="DN32" i="5"/>
  <c r="DN34" i="5"/>
  <c r="DM82" i="5"/>
  <c r="DM96" i="5"/>
  <c r="DM54" i="5"/>
  <c r="DM68" i="5"/>
  <c r="DM50" i="5"/>
  <c r="DM64" i="5"/>
  <c r="DM78" i="5"/>
  <c r="DM52" i="5"/>
  <c r="DM66" i="5"/>
  <c r="DM80" i="5"/>
  <c r="DM92" i="5"/>
  <c r="DM94" i="5"/>
  <c r="DK37" i="5"/>
  <c r="DK38" i="5" s="1"/>
  <c r="DL33" i="5"/>
  <c r="DL174" i="6"/>
  <c r="DL176" i="6" s="1"/>
  <c r="DL82" i="6" s="1"/>
  <c r="DM170" i="6"/>
  <c r="DL76" i="6"/>
  <c r="DL78" i="6" s="1"/>
  <c r="DM72" i="6"/>
  <c r="DM97" i="5" l="1"/>
  <c r="DM98" i="5" s="1"/>
  <c r="DM103" i="6"/>
  <c r="DM105" i="6" s="1"/>
  <c r="DM79" i="6" s="1"/>
  <c r="DM83" i="5"/>
  <c r="DM84" i="5" s="1"/>
  <c r="DN150" i="6"/>
  <c r="DN152" i="6" s="1"/>
  <c r="DN81" i="6" s="1"/>
  <c r="DN54" i="5"/>
  <c r="DN68" i="5"/>
  <c r="DN96" i="5"/>
  <c r="DN82" i="5"/>
  <c r="DN50" i="5"/>
  <c r="DN64" i="5"/>
  <c r="DN78" i="5"/>
  <c r="DN80" i="5"/>
  <c r="DN52" i="5"/>
  <c r="DN55" i="5" s="1"/>
  <c r="DN56" i="5" s="1"/>
  <c r="DN66" i="5"/>
  <c r="DN69" i="5" s="1"/>
  <c r="DN70" i="5" s="1"/>
  <c r="DN92" i="5"/>
  <c r="DN94" i="5"/>
  <c r="DN73" i="6"/>
  <c r="DN100" i="6"/>
  <c r="DN71" i="6"/>
  <c r="DN98" i="6"/>
  <c r="DP19" i="8"/>
  <c r="DP16" i="8"/>
  <c r="DP20" i="8"/>
  <c r="DP24" i="8"/>
  <c r="DP17" i="8"/>
  <c r="DP18" i="8"/>
  <c r="DO29" i="8"/>
  <c r="DO35" i="8"/>
  <c r="DO25" i="8"/>
  <c r="DO26" i="8"/>
  <c r="DO28" i="8"/>
  <c r="DO27" i="8"/>
  <c r="DP25" i="5"/>
  <c r="DQ23" i="5"/>
  <c r="DM69" i="5"/>
  <c r="DM70" i="5" s="1"/>
  <c r="DR10" i="8"/>
  <c r="DQ38" i="8"/>
  <c r="DQ12" i="8"/>
  <c r="DQ14" i="8"/>
  <c r="DQ15" i="8"/>
  <c r="DQ13" i="8"/>
  <c r="DQ11" i="8"/>
  <c r="DO36" i="5"/>
  <c r="DO32" i="5"/>
  <c r="DO34" i="5"/>
  <c r="DM55" i="5"/>
  <c r="DM56" i="5" s="1"/>
  <c r="DQ84" i="6"/>
  <c r="DP86" i="6"/>
  <c r="DN126" i="6"/>
  <c r="DN128" i="6" s="1"/>
  <c r="DN80" i="6" s="1"/>
  <c r="DO83" i="6"/>
  <c r="DO151" i="6"/>
  <c r="DO104" i="6"/>
  <c r="DO175" i="6"/>
  <c r="DO127" i="6"/>
  <c r="DO169" i="6"/>
  <c r="DO147" i="6"/>
  <c r="DO123" i="6"/>
  <c r="DO145" i="6"/>
  <c r="DO171" i="6"/>
  <c r="DO121" i="6"/>
  <c r="DL37" i="5"/>
  <c r="DL38" i="5" s="1"/>
  <c r="DM33" i="5"/>
  <c r="DN170" i="6"/>
  <c r="DM174" i="6"/>
  <c r="DM176" i="6" s="1"/>
  <c r="DM82" i="6" s="1"/>
  <c r="DN72" i="6"/>
  <c r="DM76" i="6"/>
  <c r="DM78" i="6" s="1"/>
  <c r="DN97" i="5" l="1"/>
  <c r="DN98" i="5" s="1"/>
  <c r="DN83" i="5"/>
  <c r="DN84" i="5" s="1"/>
  <c r="DO126" i="6"/>
  <c r="DO128" i="6" s="1"/>
  <c r="DO80" i="6" s="1"/>
  <c r="DR84" i="6"/>
  <c r="DQ86" i="6"/>
  <c r="DS10" i="8"/>
  <c r="DR38" i="8"/>
  <c r="DR15" i="8"/>
  <c r="DR11" i="8"/>
  <c r="DR12" i="8"/>
  <c r="DR14" i="8"/>
  <c r="DR13" i="8"/>
  <c r="DP35" i="8"/>
  <c r="DP26" i="8"/>
  <c r="DP27" i="8"/>
  <c r="DP29" i="8"/>
  <c r="DP25" i="8"/>
  <c r="DP28" i="8"/>
  <c r="DO73" i="6"/>
  <c r="DO98" i="6"/>
  <c r="DO100" i="6"/>
  <c r="DO71" i="6"/>
  <c r="DO82" i="5"/>
  <c r="DO54" i="5"/>
  <c r="DO68" i="5"/>
  <c r="DO96" i="5"/>
  <c r="DO50" i="5"/>
  <c r="DO64" i="5"/>
  <c r="DO78" i="5"/>
  <c r="DO52" i="5"/>
  <c r="DO80" i="5"/>
  <c r="DO66" i="5"/>
  <c r="DO69" i="5" s="1"/>
  <c r="DO92" i="5"/>
  <c r="DO94" i="5"/>
  <c r="DR23" i="5"/>
  <c r="DQ25" i="5"/>
  <c r="DN103" i="6"/>
  <c r="DN105" i="6" s="1"/>
  <c r="DN79" i="6" s="1"/>
  <c r="DO150" i="6"/>
  <c r="DO152" i="6" s="1"/>
  <c r="DO81" i="6" s="1"/>
  <c r="DP175" i="6"/>
  <c r="DP127" i="6"/>
  <c r="DP104" i="6"/>
  <c r="DP151" i="6"/>
  <c r="DP83" i="6"/>
  <c r="DP147" i="6"/>
  <c r="DP145" i="6"/>
  <c r="DP169" i="6"/>
  <c r="DP123" i="6"/>
  <c r="DP171" i="6"/>
  <c r="DP121" i="6"/>
  <c r="DQ19" i="8"/>
  <c r="DQ24" i="8"/>
  <c r="DQ17" i="8"/>
  <c r="DQ16" i="8"/>
  <c r="DQ18" i="8"/>
  <c r="DQ20" i="8"/>
  <c r="DP36" i="5"/>
  <c r="DP32" i="5"/>
  <c r="DP34" i="5"/>
  <c r="DM37" i="5"/>
  <c r="DM38" i="5" s="1"/>
  <c r="DN33" i="5"/>
  <c r="DN174" i="6"/>
  <c r="DN176" i="6" s="1"/>
  <c r="DN82" i="6" s="1"/>
  <c r="DO170" i="6"/>
  <c r="DN76" i="6"/>
  <c r="DN78" i="6" s="1"/>
  <c r="DO72" i="6"/>
  <c r="DO103" i="6" l="1"/>
  <c r="DO105" i="6" s="1"/>
  <c r="DO79" i="6" s="1"/>
  <c r="DO97" i="5"/>
  <c r="DO98" i="5" s="1"/>
  <c r="DP126" i="6"/>
  <c r="DP128" i="6" s="1"/>
  <c r="DP80" i="6" s="1"/>
  <c r="DO83" i="5"/>
  <c r="DO84" i="5" s="1"/>
  <c r="DQ35" i="8"/>
  <c r="DQ29" i="8"/>
  <c r="DQ28" i="8"/>
  <c r="DQ25" i="8"/>
  <c r="DQ26" i="8"/>
  <c r="DQ27" i="8"/>
  <c r="DP73" i="6"/>
  <c r="DP100" i="6"/>
  <c r="DP98" i="6"/>
  <c r="DP71" i="6"/>
  <c r="DS23" i="5"/>
  <c r="DR25" i="5"/>
  <c r="DR19" i="8"/>
  <c r="DR24" i="8"/>
  <c r="DR16" i="8"/>
  <c r="DR18" i="8"/>
  <c r="DR17" i="8"/>
  <c r="DR20" i="8"/>
  <c r="DO55" i="5"/>
  <c r="DO56" i="5" s="1"/>
  <c r="DT10" i="8"/>
  <c r="DS38" i="8"/>
  <c r="DS15" i="8"/>
  <c r="DS12" i="8"/>
  <c r="DS13" i="8"/>
  <c r="DS11" i="8"/>
  <c r="DS14" i="8"/>
  <c r="DQ151" i="6"/>
  <c r="DQ104" i="6"/>
  <c r="DQ175" i="6"/>
  <c r="DQ127" i="6"/>
  <c r="DQ83" i="6"/>
  <c r="DQ171" i="6"/>
  <c r="DQ123" i="6"/>
  <c r="DQ145" i="6"/>
  <c r="DQ169" i="6"/>
  <c r="DQ121" i="6"/>
  <c r="DQ147" i="6"/>
  <c r="DP82" i="5"/>
  <c r="DP54" i="5"/>
  <c r="DP68" i="5"/>
  <c r="DP96" i="5"/>
  <c r="DP50" i="5"/>
  <c r="DP64" i="5"/>
  <c r="DP78" i="5"/>
  <c r="DP66" i="5"/>
  <c r="DP52" i="5"/>
  <c r="DP55" i="5" s="1"/>
  <c r="DP80" i="5"/>
  <c r="DP92" i="5"/>
  <c r="DP94" i="5"/>
  <c r="DP150" i="6"/>
  <c r="DP152" i="6" s="1"/>
  <c r="DP81" i="6" s="1"/>
  <c r="DQ36" i="5"/>
  <c r="DQ34" i="5"/>
  <c r="DQ32" i="5"/>
  <c r="DO70" i="5"/>
  <c r="DR86" i="6"/>
  <c r="DS84" i="6"/>
  <c r="DO33" i="5"/>
  <c r="DN37" i="5"/>
  <c r="DN38" i="5" s="1"/>
  <c r="DP170" i="6"/>
  <c r="DO174" i="6"/>
  <c r="DO176" i="6" s="1"/>
  <c r="DO82" i="6" s="1"/>
  <c r="DO76" i="6"/>
  <c r="DO78" i="6" s="1"/>
  <c r="DP72" i="6"/>
  <c r="DP103" i="6" l="1"/>
  <c r="DP105" i="6" s="1"/>
  <c r="DP79" i="6" s="1"/>
  <c r="DT84" i="6"/>
  <c r="DS86" i="6"/>
  <c r="DU10" i="8"/>
  <c r="DT38" i="8"/>
  <c r="DT11" i="8"/>
  <c r="DT14" i="8"/>
  <c r="DT12" i="8"/>
  <c r="DT15" i="8"/>
  <c r="DT13" i="8"/>
  <c r="DR36" i="5"/>
  <c r="DR34" i="5"/>
  <c r="DR32" i="5"/>
  <c r="DR104" i="6"/>
  <c r="DR83" i="6"/>
  <c r="DR151" i="6"/>
  <c r="DR175" i="6"/>
  <c r="DR127" i="6"/>
  <c r="DR145" i="6"/>
  <c r="DR169" i="6"/>
  <c r="DR123" i="6"/>
  <c r="DR121" i="6"/>
  <c r="DR171" i="6"/>
  <c r="DR147" i="6"/>
  <c r="DQ54" i="5"/>
  <c r="DQ68" i="5"/>
  <c r="DQ96" i="5"/>
  <c r="DQ82" i="5"/>
  <c r="DQ50" i="5"/>
  <c r="DQ64" i="5"/>
  <c r="DQ66" i="5"/>
  <c r="DQ52" i="5"/>
  <c r="DQ78" i="5"/>
  <c r="DQ80" i="5"/>
  <c r="DQ92" i="5"/>
  <c r="DQ94" i="5"/>
  <c r="DP83" i="5"/>
  <c r="DP84" i="5" s="1"/>
  <c r="DQ73" i="6"/>
  <c r="DQ100" i="6"/>
  <c r="DQ71" i="6"/>
  <c r="DQ98" i="6"/>
  <c r="DS25" i="5"/>
  <c r="DT23" i="5"/>
  <c r="DP56" i="5"/>
  <c r="DR27" i="8"/>
  <c r="DR35" i="8"/>
  <c r="DR29" i="8"/>
  <c r="DR28" i="8"/>
  <c r="DR25" i="8"/>
  <c r="DR26" i="8"/>
  <c r="DP97" i="5"/>
  <c r="DP98" i="5" s="1"/>
  <c r="DP69" i="5"/>
  <c r="DP70" i="5" s="1"/>
  <c r="DQ150" i="6"/>
  <c r="DQ152" i="6" s="1"/>
  <c r="DQ81" i="6" s="1"/>
  <c r="DQ126" i="6"/>
  <c r="DQ128" i="6" s="1"/>
  <c r="DQ80" i="6" s="1"/>
  <c r="DS24" i="8"/>
  <c r="DS18" i="8"/>
  <c r="DS16" i="8"/>
  <c r="DS17" i="8"/>
  <c r="DS20" i="8"/>
  <c r="DS19" i="8"/>
  <c r="DO37" i="5"/>
  <c r="DO38" i="5" s="1"/>
  <c r="DP33" i="5"/>
  <c r="DQ170" i="6"/>
  <c r="DP174" i="6"/>
  <c r="DP176" i="6" s="1"/>
  <c r="DP82" i="6" s="1"/>
  <c r="DQ72" i="6"/>
  <c r="DP76" i="6"/>
  <c r="DP78" i="6" s="1"/>
  <c r="DQ97" i="5" l="1"/>
  <c r="DQ98" i="5" s="1"/>
  <c r="DR150" i="6"/>
  <c r="DR152" i="6" s="1"/>
  <c r="DR81" i="6" s="1"/>
  <c r="DQ69" i="5"/>
  <c r="DQ70" i="5" s="1"/>
  <c r="DR126" i="6"/>
  <c r="DR128" i="6" s="1"/>
  <c r="DR80" i="6" s="1"/>
  <c r="DT18" i="8"/>
  <c r="DT17" i="8"/>
  <c r="DT19" i="8"/>
  <c r="DT24" i="8"/>
  <c r="DT16" i="8"/>
  <c r="DT20" i="8"/>
  <c r="DQ55" i="5"/>
  <c r="DQ56" i="5" s="1"/>
  <c r="DV10" i="8"/>
  <c r="DU38" i="8"/>
  <c r="DU12" i="8"/>
  <c r="DU14" i="8"/>
  <c r="DU13" i="8"/>
  <c r="DU11" i="8"/>
  <c r="DU15" i="8"/>
  <c r="DS27" i="8"/>
  <c r="DS26" i="8"/>
  <c r="DS29" i="8"/>
  <c r="DS25" i="8"/>
  <c r="DS35" i="8"/>
  <c r="DS28" i="8"/>
  <c r="DT25" i="5"/>
  <c r="DU23" i="5"/>
  <c r="DQ103" i="6"/>
  <c r="DQ105" i="6" s="1"/>
  <c r="DQ79" i="6" s="1"/>
  <c r="DR73" i="6"/>
  <c r="DR98" i="6"/>
  <c r="DR100" i="6"/>
  <c r="DR71" i="6"/>
  <c r="DR54" i="5"/>
  <c r="DR68" i="5"/>
  <c r="DR82" i="5"/>
  <c r="DR96" i="5"/>
  <c r="DR50" i="5"/>
  <c r="DR64" i="5"/>
  <c r="DR66" i="5"/>
  <c r="DR52" i="5"/>
  <c r="DR78" i="5"/>
  <c r="DR80" i="5"/>
  <c r="DR92" i="5"/>
  <c r="DR94" i="5"/>
  <c r="DS83" i="6"/>
  <c r="DS151" i="6"/>
  <c r="DS104" i="6"/>
  <c r="DS175" i="6"/>
  <c r="DS127" i="6"/>
  <c r="DS147" i="6"/>
  <c r="DS121" i="6"/>
  <c r="DS169" i="6"/>
  <c r="DS123" i="6"/>
  <c r="DS145" i="6"/>
  <c r="DS171" i="6"/>
  <c r="DS36" i="5"/>
  <c r="DS32" i="5"/>
  <c r="DS34" i="5"/>
  <c r="DQ83" i="5"/>
  <c r="DQ84" i="5" s="1"/>
  <c r="DU84" i="6"/>
  <c r="DT86" i="6"/>
  <c r="DP37" i="5"/>
  <c r="DP38" i="5" s="1"/>
  <c r="DQ33" i="5"/>
  <c r="DR170" i="6"/>
  <c r="DQ174" i="6"/>
  <c r="DQ176" i="6" s="1"/>
  <c r="DQ82" i="6" s="1"/>
  <c r="DR72" i="6"/>
  <c r="DQ76" i="6"/>
  <c r="DQ78" i="6" s="1"/>
  <c r="DR69" i="5" l="1"/>
  <c r="DR70" i="5" s="1"/>
  <c r="DR103" i="6"/>
  <c r="DR105" i="6" s="1"/>
  <c r="DR79" i="6" s="1"/>
  <c r="DR97" i="5"/>
  <c r="DR98" i="5" s="1"/>
  <c r="DS126" i="6"/>
  <c r="DS128" i="6" s="1"/>
  <c r="DS80" i="6" s="1"/>
  <c r="DT151" i="6"/>
  <c r="DT175" i="6"/>
  <c r="DT127" i="6"/>
  <c r="DT83" i="6"/>
  <c r="DT104" i="6"/>
  <c r="DT145" i="6"/>
  <c r="DT123" i="6"/>
  <c r="DT169" i="6"/>
  <c r="DT147" i="6"/>
  <c r="DT171" i="6"/>
  <c r="DT121" i="6"/>
  <c r="DT25" i="8"/>
  <c r="DT29" i="8"/>
  <c r="DT28" i="8"/>
  <c r="DT26" i="8"/>
  <c r="DT27" i="8"/>
  <c r="DT35" i="8"/>
  <c r="DV23" i="5"/>
  <c r="DU25" i="5"/>
  <c r="DS73" i="6"/>
  <c r="DS100" i="6"/>
  <c r="DS98" i="6"/>
  <c r="DS71" i="6"/>
  <c r="DW10" i="8"/>
  <c r="DV38" i="8"/>
  <c r="DV11" i="8"/>
  <c r="DV15" i="8"/>
  <c r="DV14" i="8"/>
  <c r="DV13" i="8"/>
  <c r="DV12" i="8"/>
  <c r="DV84" i="6"/>
  <c r="DU86" i="6"/>
  <c r="DS82" i="5"/>
  <c r="DS54" i="5"/>
  <c r="DS68" i="5"/>
  <c r="DS96" i="5"/>
  <c r="DS50" i="5"/>
  <c r="DS64" i="5"/>
  <c r="DS78" i="5"/>
  <c r="DS66" i="5"/>
  <c r="DS52" i="5"/>
  <c r="DS55" i="5" s="1"/>
  <c r="DS56" i="5" s="1"/>
  <c r="DS80" i="5"/>
  <c r="DS92" i="5"/>
  <c r="DS94" i="5"/>
  <c r="DR55" i="5"/>
  <c r="DR56" i="5" s="1"/>
  <c r="DS150" i="6"/>
  <c r="DS152" i="6" s="1"/>
  <c r="DS81" i="6" s="1"/>
  <c r="DR83" i="5"/>
  <c r="DR84" i="5" s="1"/>
  <c r="DT36" i="5"/>
  <c r="DT34" i="5"/>
  <c r="DT32" i="5"/>
  <c r="DU24" i="8"/>
  <c r="DU20" i="8"/>
  <c r="DU18" i="8"/>
  <c r="DU17" i="8"/>
  <c r="DU16" i="8"/>
  <c r="DU19" i="8"/>
  <c r="DQ37" i="5"/>
  <c r="DQ38" i="5" s="1"/>
  <c r="DR33" i="5"/>
  <c r="DR76" i="6"/>
  <c r="DR78" i="6" s="1"/>
  <c r="DS72" i="6"/>
  <c r="DR174" i="6"/>
  <c r="DR176" i="6" s="1"/>
  <c r="DR82" i="6" s="1"/>
  <c r="DS170" i="6"/>
  <c r="DS97" i="5" l="1"/>
  <c r="DS98" i="5" s="1"/>
  <c r="DS103" i="6"/>
  <c r="DS105" i="6" s="1"/>
  <c r="DS79" i="6" s="1"/>
  <c r="DS69" i="5"/>
  <c r="DS70" i="5" s="1"/>
  <c r="DT82" i="5"/>
  <c r="DT96" i="5"/>
  <c r="DT54" i="5"/>
  <c r="DT68" i="5"/>
  <c r="DT50" i="5"/>
  <c r="DT64" i="5"/>
  <c r="DT66" i="5"/>
  <c r="DT80" i="5"/>
  <c r="DT78" i="5"/>
  <c r="DT52" i="5"/>
  <c r="DT92" i="5"/>
  <c r="DT94" i="5"/>
  <c r="DU175" i="6"/>
  <c r="DU151" i="6"/>
  <c r="DU104" i="6"/>
  <c r="DU127" i="6"/>
  <c r="DU83" i="6"/>
  <c r="DU145" i="6"/>
  <c r="DU121" i="6"/>
  <c r="DU123" i="6"/>
  <c r="DU147" i="6"/>
  <c r="DU169" i="6"/>
  <c r="DU171" i="6"/>
  <c r="DU28" i="8"/>
  <c r="DU35" i="8"/>
  <c r="DU29" i="8"/>
  <c r="DU27" i="8"/>
  <c r="DU26" i="8"/>
  <c r="DU25" i="8"/>
  <c r="DW84" i="6"/>
  <c r="DV86" i="6"/>
  <c r="DT126" i="6"/>
  <c r="DT128" i="6" s="1"/>
  <c r="DT80" i="6" s="1"/>
  <c r="DS83" i="5"/>
  <c r="DS84" i="5" s="1"/>
  <c r="DW23" i="5"/>
  <c r="DV25" i="5"/>
  <c r="DX10" i="8"/>
  <c r="DW38" i="8"/>
  <c r="DW12" i="8"/>
  <c r="DW13" i="8"/>
  <c r="DW14" i="8"/>
  <c r="DW11" i="8"/>
  <c r="DW15" i="8"/>
  <c r="DT73" i="6"/>
  <c r="DT98" i="6"/>
  <c r="DT71" i="6"/>
  <c r="DT100" i="6"/>
  <c r="DU36" i="5"/>
  <c r="DU32" i="5"/>
  <c r="DU34" i="5"/>
  <c r="DV16" i="8"/>
  <c r="DV19" i="8"/>
  <c r="DV20" i="8"/>
  <c r="DV17" i="8"/>
  <c r="DV24" i="8"/>
  <c r="DV18" i="8"/>
  <c r="DT150" i="6"/>
  <c r="DT152" i="6" s="1"/>
  <c r="DT81" i="6" s="1"/>
  <c r="DS33" i="5"/>
  <c r="DR37" i="5"/>
  <c r="DR38" i="5" s="1"/>
  <c r="DT72" i="6"/>
  <c r="DS76" i="6"/>
  <c r="DS78" i="6" s="1"/>
  <c r="DT170" i="6"/>
  <c r="DS174" i="6"/>
  <c r="DS176" i="6" s="1"/>
  <c r="DS82" i="6" s="1"/>
  <c r="DU126" i="6" l="1"/>
  <c r="DU128" i="6" s="1"/>
  <c r="DU80" i="6" s="1"/>
  <c r="DT97" i="5"/>
  <c r="DT98" i="5" s="1"/>
  <c r="DT69" i="5"/>
  <c r="DT70" i="5" s="1"/>
  <c r="DT55" i="5"/>
  <c r="DT56" i="5" s="1"/>
  <c r="DT83" i="5"/>
  <c r="DT84" i="5" s="1"/>
  <c r="DU82" i="5"/>
  <c r="DU96" i="5"/>
  <c r="DU54" i="5"/>
  <c r="DU68" i="5"/>
  <c r="DU50" i="5"/>
  <c r="DU64" i="5"/>
  <c r="DU66" i="5"/>
  <c r="DU80" i="5"/>
  <c r="DU52" i="5"/>
  <c r="DU55" i="5" s="1"/>
  <c r="DU78" i="5"/>
  <c r="DU92" i="5"/>
  <c r="DU94" i="5"/>
  <c r="DV104" i="6"/>
  <c r="DV83" i="6"/>
  <c r="DV127" i="6"/>
  <c r="DV175" i="6"/>
  <c r="DV151" i="6"/>
  <c r="DV147" i="6"/>
  <c r="DV169" i="6"/>
  <c r="DV171" i="6"/>
  <c r="DV145" i="6"/>
  <c r="DV123" i="6"/>
  <c r="DV121" i="6"/>
  <c r="DV29" i="8"/>
  <c r="DV35" i="8"/>
  <c r="DV27" i="8"/>
  <c r="DV28" i="8"/>
  <c r="DV25" i="8"/>
  <c r="DV26" i="8"/>
  <c r="DT103" i="6"/>
  <c r="DT105" i="6" s="1"/>
  <c r="DT79" i="6" s="1"/>
  <c r="DW25" i="5"/>
  <c r="DX23" i="5"/>
  <c r="DX84" i="6"/>
  <c r="DW86" i="6"/>
  <c r="DY10" i="8"/>
  <c r="DX38" i="8"/>
  <c r="DX13" i="8"/>
  <c r="DX15" i="8"/>
  <c r="DX12" i="8"/>
  <c r="DX11" i="8"/>
  <c r="DX14" i="8"/>
  <c r="DV36" i="5"/>
  <c r="DV32" i="5"/>
  <c r="DV34" i="5"/>
  <c r="DW18" i="8"/>
  <c r="DW17" i="8"/>
  <c r="DW19" i="8"/>
  <c r="DW24" i="8"/>
  <c r="DW16" i="8"/>
  <c r="DW20" i="8"/>
  <c r="DU150" i="6"/>
  <c r="DU152" i="6" s="1"/>
  <c r="DU81" i="6" s="1"/>
  <c r="DU73" i="6"/>
  <c r="DU71" i="6"/>
  <c r="DU98" i="6"/>
  <c r="DU100" i="6"/>
  <c r="DT33" i="5"/>
  <c r="DS37" i="5"/>
  <c r="DS38" i="5" s="1"/>
  <c r="DU72" i="6"/>
  <c r="DT76" i="6"/>
  <c r="DT78" i="6" s="1"/>
  <c r="DU170" i="6"/>
  <c r="DT174" i="6"/>
  <c r="DT176" i="6" s="1"/>
  <c r="DT82" i="6" s="1"/>
  <c r="DU83" i="5" l="1"/>
  <c r="DU84" i="5" s="1"/>
  <c r="DU97" i="5"/>
  <c r="DU98" i="5" s="1"/>
  <c r="DU69" i="5"/>
  <c r="DV54" i="5"/>
  <c r="DV68" i="5"/>
  <c r="DV82" i="5"/>
  <c r="DV96" i="5"/>
  <c r="DV50" i="5"/>
  <c r="DV64" i="5"/>
  <c r="DV80" i="5"/>
  <c r="DV78" i="5"/>
  <c r="DV66" i="5"/>
  <c r="DV52" i="5"/>
  <c r="DV92" i="5"/>
  <c r="DV94" i="5"/>
  <c r="DW83" i="6"/>
  <c r="DW151" i="6"/>
  <c r="DW104" i="6"/>
  <c r="DW175" i="6"/>
  <c r="DW127" i="6"/>
  <c r="DW145" i="6"/>
  <c r="DW147" i="6"/>
  <c r="DW169" i="6"/>
  <c r="DW171" i="6"/>
  <c r="DW123" i="6"/>
  <c r="DW121" i="6"/>
  <c r="DU70" i="5"/>
  <c r="DW29" i="8"/>
  <c r="DW27" i="8"/>
  <c r="DW26" i="8"/>
  <c r="DW25" i="8"/>
  <c r="DW35" i="8"/>
  <c r="DW28" i="8"/>
  <c r="DX16" i="8"/>
  <c r="DX20" i="8"/>
  <c r="DX19" i="8"/>
  <c r="DX17" i="8"/>
  <c r="DX24" i="8"/>
  <c r="DX18" i="8"/>
  <c r="DY84" i="6"/>
  <c r="DX86" i="6"/>
  <c r="DV126" i="6"/>
  <c r="DV128" i="6" s="1"/>
  <c r="DV80" i="6" s="1"/>
  <c r="DV150" i="6"/>
  <c r="DV152" i="6" s="1"/>
  <c r="DV81" i="6" s="1"/>
  <c r="DV73" i="6"/>
  <c r="DV100" i="6"/>
  <c r="DV98" i="6"/>
  <c r="DV71" i="6"/>
  <c r="DW36" i="5"/>
  <c r="DW32" i="5"/>
  <c r="DW34" i="5"/>
  <c r="DU103" i="6"/>
  <c r="DU105" i="6" s="1"/>
  <c r="DU79" i="6" s="1"/>
  <c r="DZ10" i="8"/>
  <c r="DY38" i="8"/>
  <c r="DY13" i="8"/>
  <c r="DY11" i="8"/>
  <c r="DY14" i="8"/>
  <c r="DY12" i="8"/>
  <c r="DY15" i="8"/>
  <c r="DX25" i="5"/>
  <c r="DY23" i="5"/>
  <c r="DU56" i="5"/>
  <c r="DT37" i="5"/>
  <c r="DT38" i="5" s="1"/>
  <c r="DU33" i="5"/>
  <c r="DU76" i="6"/>
  <c r="DU78" i="6" s="1"/>
  <c r="DV72" i="6"/>
  <c r="DV170" i="6"/>
  <c r="DU174" i="6"/>
  <c r="DU176" i="6" s="1"/>
  <c r="DU82" i="6" s="1"/>
  <c r="DV55" i="5" l="1"/>
  <c r="DV56" i="5" s="1"/>
  <c r="DW150" i="6"/>
  <c r="DW152" i="6" s="1"/>
  <c r="DW81" i="6" s="1"/>
  <c r="DV97" i="5"/>
  <c r="DV98" i="5" s="1"/>
  <c r="DX36" i="5"/>
  <c r="DX34" i="5"/>
  <c r="DX32" i="5"/>
  <c r="DX29" i="8"/>
  <c r="DX35" i="8"/>
  <c r="DX27" i="8"/>
  <c r="DX28" i="8"/>
  <c r="DX26" i="8"/>
  <c r="DX25" i="8"/>
  <c r="DV83" i="5"/>
  <c r="DV84" i="5" s="1"/>
  <c r="DY19" i="8"/>
  <c r="DY20" i="8"/>
  <c r="DY17" i="8"/>
  <c r="DY18" i="8"/>
  <c r="DY24" i="8"/>
  <c r="DY16" i="8"/>
  <c r="DV103" i="6"/>
  <c r="DV105" i="6" s="1"/>
  <c r="DV79" i="6" s="1"/>
  <c r="DX151" i="6"/>
  <c r="DX175" i="6"/>
  <c r="DX127" i="6"/>
  <c r="DX83" i="6"/>
  <c r="DX104" i="6"/>
  <c r="DX145" i="6"/>
  <c r="DX171" i="6"/>
  <c r="DX123" i="6"/>
  <c r="DX169" i="6"/>
  <c r="DX147" i="6"/>
  <c r="DX150" i="6" s="1"/>
  <c r="DX152" i="6" s="1"/>
  <c r="DX81" i="6" s="1"/>
  <c r="DX121" i="6"/>
  <c r="DW126" i="6"/>
  <c r="DW128" i="6" s="1"/>
  <c r="DW80" i="6" s="1"/>
  <c r="DZ23" i="5"/>
  <c r="DY25" i="5"/>
  <c r="EA10" i="8"/>
  <c r="DZ38" i="8"/>
  <c r="DZ15" i="8"/>
  <c r="DZ11" i="8"/>
  <c r="DZ14" i="8"/>
  <c r="DZ12" i="8"/>
  <c r="DZ13" i="8"/>
  <c r="DW82" i="5"/>
  <c r="DW54" i="5"/>
  <c r="DW68" i="5"/>
  <c r="DW96" i="5"/>
  <c r="DW50" i="5"/>
  <c r="DW64" i="5"/>
  <c r="DW78" i="5"/>
  <c r="DW80" i="5"/>
  <c r="DW66" i="5"/>
  <c r="DW52" i="5"/>
  <c r="DW92" i="5"/>
  <c r="DW94" i="5"/>
  <c r="DZ84" i="6"/>
  <c r="DY86" i="6"/>
  <c r="DW73" i="6"/>
  <c r="DW71" i="6"/>
  <c r="DW100" i="6"/>
  <c r="DW98" i="6"/>
  <c r="DV69" i="5"/>
  <c r="DV70" i="5" s="1"/>
  <c r="DU37" i="5"/>
  <c r="DU38" i="5" s="1"/>
  <c r="DV33" i="5"/>
  <c r="DV174" i="6"/>
  <c r="DV176" i="6" s="1"/>
  <c r="DV82" i="6" s="1"/>
  <c r="DW170" i="6"/>
  <c r="DW72" i="6"/>
  <c r="DV76" i="6"/>
  <c r="DV78" i="6" s="1"/>
  <c r="DW55" i="5" l="1"/>
  <c r="DW56" i="5" s="1"/>
  <c r="DW97" i="5"/>
  <c r="DW98" i="5" s="1"/>
  <c r="DW83" i="5"/>
  <c r="DW84" i="5" s="1"/>
  <c r="DW103" i="6"/>
  <c r="DW105" i="6" s="1"/>
  <c r="DW79" i="6" s="1"/>
  <c r="EA84" i="6"/>
  <c r="DZ86" i="6"/>
  <c r="EA23" i="5"/>
  <c r="DZ25" i="5"/>
  <c r="DY175" i="6"/>
  <c r="DY151" i="6"/>
  <c r="DY104" i="6"/>
  <c r="DY83" i="6"/>
  <c r="DY127" i="6"/>
  <c r="DY169" i="6"/>
  <c r="DY123" i="6"/>
  <c r="DY171" i="6"/>
  <c r="DY121" i="6"/>
  <c r="DY145" i="6"/>
  <c r="DY147" i="6"/>
  <c r="EA38" i="8"/>
  <c r="EB10" i="8"/>
  <c r="EA15" i="8"/>
  <c r="EA13" i="8"/>
  <c r="EA14" i="8"/>
  <c r="EA12" i="8"/>
  <c r="EA11" i="8"/>
  <c r="DW69" i="5"/>
  <c r="DW70" i="5" s="1"/>
  <c r="DY36" i="5"/>
  <c r="DY34" i="5"/>
  <c r="DY32" i="5"/>
  <c r="DY26" i="8"/>
  <c r="DY25" i="8"/>
  <c r="DY35" i="8"/>
  <c r="DY29" i="8"/>
  <c r="DY28" i="8"/>
  <c r="DY27" i="8"/>
  <c r="DZ17" i="8"/>
  <c r="DZ20" i="8"/>
  <c r="DZ19" i="8"/>
  <c r="DZ24" i="8"/>
  <c r="DZ16" i="8"/>
  <c r="DZ18" i="8"/>
  <c r="DX126" i="6"/>
  <c r="DX128" i="6" s="1"/>
  <c r="DX80" i="6" s="1"/>
  <c r="DX73" i="6"/>
  <c r="DX100" i="6"/>
  <c r="DX98" i="6"/>
  <c r="DX71" i="6"/>
  <c r="DX82" i="5"/>
  <c r="DX54" i="5"/>
  <c r="DX68" i="5"/>
  <c r="DX96" i="5"/>
  <c r="DX50" i="5"/>
  <c r="DX64" i="5"/>
  <c r="DX80" i="5"/>
  <c r="DX66" i="5"/>
  <c r="DX78" i="5"/>
  <c r="DX52" i="5"/>
  <c r="DX92" i="5"/>
  <c r="DX94" i="5"/>
  <c r="DW33" i="5"/>
  <c r="DV37" i="5"/>
  <c r="DV38" i="5" s="1"/>
  <c r="DW76" i="6"/>
  <c r="DW78" i="6" s="1"/>
  <c r="DX72" i="6"/>
  <c r="DW174" i="6"/>
  <c r="DW176" i="6" s="1"/>
  <c r="DW82" i="6" s="1"/>
  <c r="DX170" i="6"/>
  <c r="DX55" i="5" l="1"/>
  <c r="DX56" i="5" s="1"/>
  <c r="DX83" i="5"/>
  <c r="DX84" i="5" s="1"/>
  <c r="DZ104" i="6"/>
  <c r="DZ83" i="6"/>
  <c r="DZ127" i="6"/>
  <c r="DZ175" i="6"/>
  <c r="DZ151" i="6"/>
  <c r="DZ145" i="6"/>
  <c r="DZ171" i="6"/>
  <c r="DZ121" i="6"/>
  <c r="DZ123" i="6"/>
  <c r="DZ169" i="6"/>
  <c r="DZ147" i="6"/>
  <c r="DZ28" i="8"/>
  <c r="DZ35" i="8"/>
  <c r="DZ26" i="8"/>
  <c r="DZ29" i="8"/>
  <c r="DZ25" i="8"/>
  <c r="DZ27" i="8"/>
  <c r="DY54" i="5"/>
  <c r="DY68" i="5"/>
  <c r="DY96" i="5"/>
  <c r="DY82" i="5"/>
  <c r="DY50" i="5"/>
  <c r="DY64" i="5"/>
  <c r="DY78" i="5"/>
  <c r="DY66" i="5"/>
  <c r="DY80" i="5"/>
  <c r="DY52" i="5"/>
  <c r="DY92" i="5"/>
  <c r="DY94" i="5"/>
  <c r="EA16" i="8"/>
  <c r="EA19" i="8"/>
  <c r="EA20" i="8"/>
  <c r="EA18" i="8"/>
  <c r="EA24" i="8"/>
  <c r="EA17" i="8"/>
  <c r="DY73" i="6"/>
  <c r="DY71" i="6"/>
  <c r="DY98" i="6"/>
  <c r="DY100" i="6"/>
  <c r="DZ36" i="5"/>
  <c r="DZ32" i="5"/>
  <c r="DZ34" i="5"/>
  <c r="EB84" i="6"/>
  <c r="EA86" i="6"/>
  <c r="DX103" i="6"/>
  <c r="DX105" i="6" s="1"/>
  <c r="DX79" i="6" s="1"/>
  <c r="EC10" i="8"/>
  <c r="EB38" i="8"/>
  <c r="EB12" i="8"/>
  <c r="EB11" i="8"/>
  <c r="EB15" i="8"/>
  <c r="EB14" i="8"/>
  <c r="EB13" i="8"/>
  <c r="DX97" i="5"/>
  <c r="DX98" i="5" s="1"/>
  <c r="DX69" i="5"/>
  <c r="DX70" i="5" s="1"/>
  <c r="DY150" i="6"/>
  <c r="DY152" i="6" s="1"/>
  <c r="DY81" i="6" s="1"/>
  <c r="DY126" i="6"/>
  <c r="DY128" i="6" s="1"/>
  <c r="DY80" i="6" s="1"/>
  <c r="EA25" i="5"/>
  <c r="EB23" i="5"/>
  <c r="DX33" i="5"/>
  <c r="DW37" i="5"/>
  <c r="DW38" i="5" s="1"/>
  <c r="DX174" i="6"/>
  <c r="DX176" i="6" s="1"/>
  <c r="DX82" i="6" s="1"/>
  <c r="DY170" i="6"/>
  <c r="DY72" i="6"/>
  <c r="DX76" i="6"/>
  <c r="DX78" i="6" s="1"/>
  <c r="DY103" i="6" l="1"/>
  <c r="DY105" i="6" s="1"/>
  <c r="DY79" i="6" s="1"/>
  <c r="DY55" i="5"/>
  <c r="DY56" i="5" s="1"/>
  <c r="DZ150" i="6"/>
  <c r="DZ152" i="6" s="1"/>
  <c r="DZ81" i="6" s="1"/>
  <c r="EB25" i="5"/>
  <c r="EC23" i="5"/>
  <c r="ED10" i="8"/>
  <c r="EC38" i="8"/>
  <c r="EC13" i="8"/>
  <c r="EC14" i="8"/>
  <c r="EC12" i="8"/>
  <c r="EC11" i="8"/>
  <c r="EC15" i="8"/>
  <c r="EA28" i="8"/>
  <c r="EA35" i="8"/>
  <c r="EA27" i="8"/>
  <c r="EA25" i="8"/>
  <c r="EA29" i="8"/>
  <c r="EA26" i="8"/>
  <c r="DY83" i="5"/>
  <c r="DY84" i="5" s="1"/>
  <c r="DZ73" i="6"/>
  <c r="DZ98" i="6"/>
  <c r="DZ100" i="6"/>
  <c r="DZ71" i="6"/>
  <c r="EA83" i="6"/>
  <c r="EA151" i="6"/>
  <c r="EA175" i="6"/>
  <c r="EA127" i="6"/>
  <c r="EA104" i="6"/>
  <c r="EA171" i="6"/>
  <c r="EA145" i="6"/>
  <c r="EA147" i="6"/>
  <c r="EA121" i="6"/>
  <c r="EA123" i="6"/>
  <c r="EA169" i="6"/>
  <c r="DZ54" i="5"/>
  <c r="DZ68" i="5"/>
  <c r="DZ82" i="5"/>
  <c r="DZ96" i="5"/>
  <c r="DZ50" i="5"/>
  <c r="DZ64" i="5"/>
  <c r="DZ80" i="5"/>
  <c r="DZ78" i="5"/>
  <c r="DZ66" i="5"/>
  <c r="DZ52" i="5"/>
  <c r="DZ92" i="5"/>
  <c r="DZ94" i="5"/>
  <c r="EB20" i="8"/>
  <c r="EB18" i="8"/>
  <c r="EB19" i="8"/>
  <c r="EB17" i="8"/>
  <c r="EB16" i="8"/>
  <c r="EB24" i="8"/>
  <c r="EC84" i="6"/>
  <c r="EB86" i="6"/>
  <c r="EA36" i="5"/>
  <c r="EA32" i="5"/>
  <c r="EA34" i="5"/>
  <c r="DY97" i="5"/>
  <c r="DY98" i="5" s="1"/>
  <c r="DY69" i="5"/>
  <c r="DY70" i="5" s="1"/>
  <c r="DZ126" i="6"/>
  <c r="DZ128" i="6" s="1"/>
  <c r="DZ80" i="6" s="1"/>
  <c r="DY33" i="5"/>
  <c r="DX37" i="5"/>
  <c r="DX38" i="5" s="1"/>
  <c r="DY174" i="6"/>
  <c r="DY176" i="6" s="1"/>
  <c r="DY82" i="6" s="1"/>
  <c r="DZ170" i="6"/>
  <c r="DZ72" i="6"/>
  <c r="DY76" i="6"/>
  <c r="DY78" i="6" s="1"/>
  <c r="EA150" i="6" l="1"/>
  <c r="EA152" i="6" s="1"/>
  <c r="EA81" i="6" s="1"/>
  <c r="DZ97" i="5"/>
  <c r="DZ98" i="5" s="1"/>
  <c r="DZ103" i="6"/>
  <c r="DZ105" i="6" s="1"/>
  <c r="DZ79" i="6" s="1"/>
  <c r="DZ55" i="5"/>
  <c r="DZ56" i="5" s="1"/>
  <c r="EB28" i="8"/>
  <c r="EB35" i="8"/>
  <c r="EB25" i="8"/>
  <c r="EB26" i="8"/>
  <c r="EB27" i="8"/>
  <c r="EB29" i="8"/>
  <c r="EA82" i="5"/>
  <c r="EA54" i="5"/>
  <c r="EA68" i="5"/>
  <c r="EA96" i="5"/>
  <c r="EA50" i="5"/>
  <c r="EA64" i="5"/>
  <c r="EA78" i="5"/>
  <c r="EA66" i="5"/>
  <c r="EA52" i="5"/>
  <c r="EA55" i="5" s="1"/>
  <c r="EA80" i="5"/>
  <c r="EA92" i="5"/>
  <c r="EA94" i="5"/>
  <c r="DZ69" i="5"/>
  <c r="DZ70" i="5" s="1"/>
  <c r="EC16" i="8"/>
  <c r="EC17" i="8"/>
  <c r="EC18" i="8"/>
  <c r="EC19" i="8"/>
  <c r="EC20" i="8"/>
  <c r="EC24" i="8"/>
  <c r="EB127" i="6"/>
  <c r="EB175" i="6"/>
  <c r="EB151" i="6"/>
  <c r="EB104" i="6"/>
  <c r="EB83" i="6"/>
  <c r="EB123" i="6"/>
  <c r="EB145" i="6"/>
  <c r="EB171" i="6"/>
  <c r="EB121" i="6"/>
  <c r="EB147" i="6"/>
  <c r="EB169" i="6"/>
  <c r="ED38" i="8"/>
  <c r="EE10" i="8"/>
  <c r="ED12" i="8"/>
  <c r="ED11" i="8"/>
  <c r="ED13" i="8"/>
  <c r="ED15" i="8"/>
  <c r="ED14" i="8"/>
  <c r="ED84" i="6"/>
  <c r="EC86" i="6"/>
  <c r="DZ83" i="5"/>
  <c r="DZ84" i="5" s="1"/>
  <c r="EA126" i="6"/>
  <c r="EA128" i="6" s="1"/>
  <c r="EA80" i="6" s="1"/>
  <c r="ED23" i="5"/>
  <c r="EC25" i="5"/>
  <c r="EA73" i="6"/>
  <c r="EA100" i="6"/>
  <c r="EA98" i="6"/>
  <c r="EA71" i="6"/>
  <c r="EB36" i="5"/>
  <c r="EB32" i="5"/>
  <c r="EB34" i="5"/>
  <c r="DZ33" i="5"/>
  <c r="DY37" i="5"/>
  <c r="DY38" i="5" s="1"/>
  <c r="DZ76" i="6"/>
  <c r="DZ78" i="6" s="1"/>
  <c r="EA72" i="6"/>
  <c r="EA170" i="6"/>
  <c r="DZ174" i="6"/>
  <c r="DZ176" i="6" s="1"/>
  <c r="DZ82" i="6" s="1"/>
  <c r="EA97" i="5" l="1"/>
  <c r="EA98" i="5" s="1"/>
  <c r="EB126" i="6"/>
  <c r="EB128" i="6" s="1"/>
  <c r="EB80" i="6" s="1"/>
  <c r="EA83" i="5"/>
  <c r="EA84" i="5" s="1"/>
  <c r="EE23" i="5"/>
  <c r="ED25" i="5"/>
  <c r="EB150" i="6"/>
  <c r="EB152" i="6" s="1"/>
  <c r="EB81" i="6" s="1"/>
  <c r="EE84" i="6"/>
  <c r="ED86" i="6"/>
  <c r="EA103" i="6"/>
  <c r="EA105" i="6" s="1"/>
  <c r="EA79" i="6" s="1"/>
  <c r="EA56" i="5"/>
  <c r="EB82" i="5"/>
  <c r="EB96" i="5"/>
  <c r="EB54" i="5"/>
  <c r="EB68" i="5"/>
  <c r="EB50" i="5"/>
  <c r="EB64" i="5"/>
  <c r="EB66" i="5"/>
  <c r="EB80" i="5"/>
  <c r="EB52" i="5"/>
  <c r="EB55" i="5" s="1"/>
  <c r="EB56" i="5" s="1"/>
  <c r="EB78" i="5"/>
  <c r="EB92" i="5"/>
  <c r="EB94" i="5"/>
  <c r="EF10" i="8"/>
  <c r="EE38" i="8"/>
  <c r="EE13" i="8"/>
  <c r="EE15" i="8"/>
  <c r="EE11" i="8"/>
  <c r="EE12" i="8"/>
  <c r="EE14" i="8"/>
  <c r="EB73" i="6"/>
  <c r="EB98" i="6"/>
  <c r="EB71" i="6"/>
  <c r="EB100" i="6"/>
  <c r="EA69" i="5"/>
  <c r="EA70" i="5" s="1"/>
  <c r="EC36" i="5"/>
  <c r="EC32" i="5"/>
  <c r="EC34" i="5"/>
  <c r="EC175" i="6"/>
  <c r="EC151" i="6"/>
  <c r="EC127" i="6"/>
  <c r="EC104" i="6"/>
  <c r="EC83" i="6"/>
  <c r="EC145" i="6"/>
  <c r="EC147" i="6"/>
  <c r="EC123" i="6"/>
  <c r="EC169" i="6"/>
  <c r="EC121" i="6"/>
  <c r="EC171" i="6"/>
  <c r="ED20" i="8"/>
  <c r="ED16" i="8"/>
  <c r="ED18" i="8"/>
  <c r="ED19" i="8"/>
  <c r="ED17" i="8"/>
  <c r="ED24" i="8"/>
  <c r="EC29" i="8"/>
  <c r="EC25" i="8"/>
  <c r="EC26" i="8"/>
  <c r="EC35" i="8"/>
  <c r="EC27" i="8"/>
  <c r="EC28" i="8"/>
  <c r="EA33" i="5"/>
  <c r="DZ37" i="5"/>
  <c r="DZ38" i="5" s="1"/>
  <c r="EA174" i="6"/>
  <c r="EA176" i="6" s="1"/>
  <c r="EA82" i="6" s="1"/>
  <c r="EB170" i="6"/>
  <c r="EA76" i="6"/>
  <c r="EA78" i="6" s="1"/>
  <c r="EB72" i="6"/>
  <c r="EB69" i="5" l="1"/>
  <c r="EB70" i="5" s="1"/>
  <c r="EB97" i="5"/>
  <c r="EB98" i="5" s="1"/>
  <c r="EB83" i="5"/>
  <c r="EC82" i="5"/>
  <c r="EC96" i="5"/>
  <c r="EC54" i="5"/>
  <c r="EC68" i="5"/>
  <c r="EC50" i="5"/>
  <c r="EC64" i="5"/>
  <c r="EC52" i="5"/>
  <c r="EC66" i="5"/>
  <c r="EC80" i="5"/>
  <c r="EC78" i="5"/>
  <c r="EC92" i="5"/>
  <c r="EC94" i="5"/>
  <c r="EG10" i="8"/>
  <c r="EF38" i="8"/>
  <c r="EF13" i="8"/>
  <c r="EF14" i="8"/>
  <c r="EF15" i="8"/>
  <c r="EF11" i="8"/>
  <c r="EF12" i="8"/>
  <c r="EE86" i="6"/>
  <c r="EF84" i="6"/>
  <c r="ED26" i="8"/>
  <c r="ED27" i="8"/>
  <c r="ED25" i="8"/>
  <c r="ED29" i="8"/>
  <c r="ED28" i="8"/>
  <c r="ED35" i="8"/>
  <c r="EC73" i="6"/>
  <c r="EC98" i="6"/>
  <c r="EC100" i="6"/>
  <c r="EC71" i="6"/>
  <c r="EB84" i="5"/>
  <c r="EC126" i="6"/>
  <c r="EC128" i="6" s="1"/>
  <c r="EC80" i="6" s="1"/>
  <c r="EB103" i="6"/>
  <c r="EB105" i="6" s="1"/>
  <c r="EB79" i="6" s="1"/>
  <c r="ED36" i="5"/>
  <c r="ED34" i="5"/>
  <c r="ED32" i="5"/>
  <c r="EC150" i="6"/>
  <c r="EC152" i="6" s="1"/>
  <c r="EC81" i="6" s="1"/>
  <c r="EE19" i="8"/>
  <c r="EE20" i="8"/>
  <c r="EE24" i="8"/>
  <c r="EE17" i="8"/>
  <c r="EE18" i="8"/>
  <c r="EE16" i="8"/>
  <c r="ED83" i="6"/>
  <c r="ED127" i="6"/>
  <c r="ED175" i="6"/>
  <c r="ED151" i="6"/>
  <c r="ED104" i="6"/>
  <c r="ED145" i="6"/>
  <c r="ED147" i="6"/>
  <c r="ED123" i="6"/>
  <c r="ED171" i="6"/>
  <c r="ED121" i="6"/>
  <c r="ED169" i="6"/>
  <c r="EE25" i="5"/>
  <c r="EF23" i="5"/>
  <c r="EB33" i="5"/>
  <c r="EA37" i="5"/>
  <c r="EA38" i="5" s="1"/>
  <c r="EB76" i="6"/>
  <c r="EB78" i="6" s="1"/>
  <c r="EC72" i="6"/>
  <c r="EC170" i="6"/>
  <c r="EB174" i="6"/>
  <c r="EB176" i="6" s="1"/>
  <c r="EB82" i="6" s="1"/>
  <c r="EC97" i="5" l="1"/>
  <c r="EC98" i="5" s="1"/>
  <c r="EC69" i="5"/>
  <c r="EC70" i="5" s="1"/>
  <c r="ED150" i="6"/>
  <c r="ED152" i="6" s="1"/>
  <c r="ED81" i="6" s="1"/>
  <c r="EC55" i="5"/>
  <c r="EC56" i="5" s="1"/>
  <c r="EC103" i="6"/>
  <c r="EC105" i="6" s="1"/>
  <c r="EC79" i="6" s="1"/>
  <c r="ED54" i="5"/>
  <c r="ED68" i="5"/>
  <c r="ED96" i="5"/>
  <c r="ED82" i="5"/>
  <c r="ED50" i="5"/>
  <c r="ED64" i="5"/>
  <c r="ED80" i="5"/>
  <c r="ED78" i="5"/>
  <c r="ED66" i="5"/>
  <c r="ED52" i="5"/>
  <c r="ED92" i="5"/>
  <c r="ED94" i="5"/>
  <c r="EE83" i="6"/>
  <c r="EE175" i="6"/>
  <c r="EE151" i="6"/>
  <c r="EE104" i="6"/>
  <c r="EE127" i="6"/>
  <c r="EE147" i="6"/>
  <c r="EE121" i="6"/>
  <c r="EE123" i="6"/>
  <c r="EE169" i="6"/>
  <c r="EE171" i="6"/>
  <c r="EE145" i="6"/>
  <c r="EF25" i="5"/>
  <c r="EG23" i="5"/>
  <c r="ED73" i="6"/>
  <c r="ED71" i="6"/>
  <c r="ED98" i="6"/>
  <c r="ED100" i="6"/>
  <c r="EE35" i="8"/>
  <c r="EE28" i="8"/>
  <c r="EE29" i="8"/>
  <c r="EE25" i="8"/>
  <c r="EE27" i="8"/>
  <c r="EE26" i="8"/>
  <c r="EF20" i="8"/>
  <c r="EF19" i="8"/>
  <c r="EF18" i="8"/>
  <c r="EF16" i="8"/>
  <c r="EF17" i="8"/>
  <c r="EF24" i="8"/>
  <c r="EE36" i="5"/>
  <c r="EE34" i="5"/>
  <c r="EE32" i="5"/>
  <c r="ED126" i="6"/>
  <c r="ED128" i="6" s="1"/>
  <c r="ED80" i="6" s="1"/>
  <c r="EG84" i="6"/>
  <c r="EF86" i="6"/>
  <c r="EH10" i="8"/>
  <c r="EG38" i="8"/>
  <c r="EG12" i="8"/>
  <c r="EG13" i="8"/>
  <c r="EG14" i="8"/>
  <c r="EG15" i="8"/>
  <c r="EG11" i="8"/>
  <c r="EC83" i="5"/>
  <c r="EC84" i="5" s="1"/>
  <c r="EC33" i="5"/>
  <c r="EB37" i="5"/>
  <c r="EB38" i="5" s="1"/>
  <c r="EC76" i="6"/>
  <c r="EC78" i="6" s="1"/>
  <c r="ED72" i="6"/>
  <c r="EC174" i="6"/>
  <c r="EC176" i="6" s="1"/>
  <c r="EC82" i="6" s="1"/>
  <c r="ED170" i="6"/>
  <c r="ED55" i="5" l="1"/>
  <c r="ED56" i="5" s="1"/>
  <c r="EE126" i="6"/>
  <c r="EE128" i="6" s="1"/>
  <c r="EE80" i="6" s="1"/>
  <c r="ED97" i="5"/>
  <c r="ED98" i="5" s="1"/>
  <c r="EI10" i="8"/>
  <c r="EH38" i="8"/>
  <c r="EH13" i="8"/>
  <c r="EH14" i="8"/>
  <c r="EH11" i="8"/>
  <c r="EH15" i="8"/>
  <c r="EH12" i="8"/>
  <c r="EF36" i="5"/>
  <c r="EF34" i="5"/>
  <c r="EF32" i="5"/>
  <c r="EF175" i="6"/>
  <c r="EF127" i="6"/>
  <c r="EF151" i="6"/>
  <c r="EF83" i="6"/>
  <c r="EF104" i="6"/>
  <c r="EF145" i="6"/>
  <c r="EF121" i="6"/>
  <c r="EF169" i="6"/>
  <c r="EF147" i="6"/>
  <c r="EF123" i="6"/>
  <c r="EF171" i="6"/>
  <c r="ED83" i="5"/>
  <c r="ED84" i="5" s="1"/>
  <c r="EH84" i="6"/>
  <c r="EG86" i="6"/>
  <c r="EE82" i="5"/>
  <c r="EE54" i="5"/>
  <c r="EE68" i="5"/>
  <c r="EE96" i="5"/>
  <c r="EE50" i="5"/>
  <c r="EE64" i="5"/>
  <c r="EE52" i="5"/>
  <c r="EE78" i="5"/>
  <c r="EE66" i="5"/>
  <c r="EE80" i="5"/>
  <c r="EE92" i="5"/>
  <c r="EE94" i="5"/>
  <c r="EE150" i="6"/>
  <c r="EE152" i="6" s="1"/>
  <c r="EE81" i="6" s="1"/>
  <c r="EG18" i="8"/>
  <c r="EG19" i="8"/>
  <c r="EG24" i="8"/>
  <c r="EG16" i="8"/>
  <c r="EG20" i="8"/>
  <c r="EG17" i="8"/>
  <c r="EF25" i="8"/>
  <c r="EF26" i="8"/>
  <c r="EF35" i="8"/>
  <c r="EF28" i="8"/>
  <c r="EF29" i="8"/>
  <c r="EF27" i="8"/>
  <c r="ED103" i="6"/>
  <c r="ED105" i="6" s="1"/>
  <c r="ED79" i="6" s="1"/>
  <c r="EH23" i="5"/>
  <c r="EG25" i="5"/>
  <c r="EE73" i="6"/>
  <c r="EE98" i="6"/>
  <c r="EE71" i="6"/>
  <c r="EE100" i="6"/>
  <c r="ED69" i="5"/>
  <c r="ED70" i="5" s="1"/>
  <c r="EC37" i="5"/>
  <c r="EC38" i="5" s="1"/>
  <c r="ED33" i="5"/>
  <c r="EE170" i="6"/>
  <c r="ED174" i="6"/>
  <c r="ED176" i="6" s="1"/>
  <c r="ED82" i="6" s="1"/>
  <c r="ED76" i="6"/>
  <c r="ED78" i="6" s="1"/>
  <c r="EE72" i="6"/>
  <c r="EE55" i="5" l="1"/>
  <c r="EE56" i="5" s="1"/>
  <c r="EE103" i="6"/>
  <c r="EE105" i="6" s="1"/>
  <c r="EE79" i="6" s="1"/>
  <c r="EE97" i="5"/>
  <c r="EE98" i="5" s="1"/>
  <c r="EF126" i="6"/>
  <c r="EF128" i="6" s="1"/>
  <c r="EF80" i="6" s="1"/>
  <c r="EG36" i="5"/>
  <c r="EG32" i="5"/>
  <c r="EG34" i="5"/>
  <c r="EG25" i="8"/>
  <c r="EG26" i="8"/>
  <c r="EG27" i="8"/>
  <c r="EG28" i="8"/>
  <c r="EG29" i="8"/>
  <c r="EG35" i="8"/>
  <c r="EG175" i="6"/>
  <c r="EG151" i="6"/>
  <c r="EG104" i="6"/>
  <c r="EG83" i="6"/>
  <c r="EG127" i="6"/>
  <c r="EG123" i="6"/>
  <c r="EG145" i="6"/>
  <c r="EG147" i="6"/>
  <c r="EG171" i="6"/>
  <c r="EG121" i="6"/>
  <c r="EG169" i="6"/>
  <c r="EF82" i="5"/>
  <c r="EF54" i="5"/>
  <c r="EF68" i="5"/>
  <c r="EF96" i="5"/>
  <c r="EF50" i="5"/>
  <c r="EF64" i="5"/>
  <c r="EF52" i="5"/>
  <c r="EF78" i="5"/>
  <c r="EF80" i="5"/>
  <c r="EF66" i="5"/>
  <c r="EF69" i="5" s="1"/>
  <c r="EF92" i="5"/>
  <c r="EF94" i="5"/>
  <c r="EI23" i="5"/>
  <c r="EH25" i="5"/>
  <c r="EH86" i="6"/>
  <c r="EI84" i="6"/>
  <c r="EF150" i="6"/>
  <c r="EF152" i="6" s="1"/>
  <c r="EF81" i="6" s="1"/>
  <c r="EE83" i="5"/>
  <c r="EE84" i="5" s="1"/>
  <c r="EF73" i="6"/>
  <c r="EF100" i="6"/>
  <c r="EF71" i="6"/>
  <c r="EF98" i="6"/>
  <c r="EH20" i="8"/>
  <c r="EH18" i="8"/>
  <c r="EH19" i="8"/>
  <c r="EH16" i="8"/>
  <c r="EH17" i="8"/>
  <c r="EH24" i="8"/>
  <c r="EE69" i="5"/>
  <c r="EE70" i="5" s="1"/>
  <c r="EJ10" i="8"/>
  <c r="EI38" i="8"/>
  <c r="EI11" i="8"/>
  <c r="EI13" i="8"/>
  <c r="EI12" i="8"/>
  <c r="EI14" i="8"/>
  <c r="EI15" i="8"/>
  <c r="EE33" i="5"/>
  <c r="ED37" i="5"/>
  <c r="ED38" i="5" s="1"/>
  <c r="EE174" i="6"/>
  <c r="EE176" i="6" s="1"/>
  <c r="EE82" i="6" s="1"/>
  <c r="EF170" i="6"/>
  <c r="EE76" i="6"/>
  <c r="EE78" i="6" s="1"/>
  <c r="EF72" i="6"/>
  <c r="EF55" i="5" l="1"/>
  <c r="EF56" i="5" s="1"/>
  <c r="EF103" i="6"/>
  <c r="EF105" i="6" s="1"/>
  <c r="EF79" i="6" s="1"/>
  <c r="EF97" i="5"/>
  <c r="EF98" i="5" s="1"/>
  <c r="EH25" i="8"/>
  <c r="EH35" i="8"/>
  <c r="EH26" i="8"/>
  <c r="EH27" i="8"/>
  <c r="EH29" i="8"/>
  <c r="EH28" i="8"/>
  <c r="EJ84" i="6"/>
  <c r="EI86" i="6"/>
  <c r="EI18" i="8"/>
  <c r="EI19" i="8"/>
  <c r="EI17" i="8"/>
  <c r="EI16" i="8"/>
  <c r="EI24" i="8"/>
  <c r="EI20" i="8"/>
  <c r="EH83" i="6"/>
  <c r="EH151" i="6"/>
  <c r="EH175" i="6"/>
  <c r="EH127" i="6"/>
  <c r="EH104" i="6"/>
  <c r="EH145" i="6"/>
  <c r="EH123" i="6"/>
  <c r="EH169" i="6"/>
  <c r="EH147" i="6"/>
  <c r="EH171" i="6"/>
  <c r="EH121" i="6"/>
  <c r="EG126" i="6"/>
  <c r="EG128" i="6" s="1"/>
  <c r="EG80" i="6" s="1"/>
  <c r="EK10" i="8"/>
  <c r="EJ38" i="8"/>
  <c r="EJ12" i="8"/>
  <c r="EJ11" i="8"/>
  <c r="EJ14" i="8"/>
  <c r="EJ15" i="8"/>
  <c r="EJ13" i="8"/>
  <c r="EH36" i="5"/>
  <c r="EH32" i="5"/>
  <c r="EH34" i="5"/>
  <c r="EF70" i="5"/>
  <c r="EI25" i="5"/>
  <c r="EJ23" i="5"/>
  <c r="EF83" i="5"/>
  <c r="EF84" i="5" s="1"/>
  <c r="EG150" i="6"/>
  <c r="EG152" i="6" s="1"/>
  <c r="EG81" i="6" s="1"/>
  <c r="EG73" i="6"/>
  <c r="EG98" i="6"/>
  <c r="EG100" i="6"/>
  <c r="EG71" i="6"/>
  <c r="EG54" i="5"/>
  <c r="EG68" i="5"/>
  <c r="EG96" i="5"/>
  <c r="EG82" i="5"/>
  <c r="EG50" i="5"/>
  <c r="EG64" i="5"/>
  <c r="EG78" i="5"/>
  <c r="EG80" i="5"/>
  <c r="EG52" i="5"/>
  <c r="EG55" i="5" s="1"/>
  <c r="EG56" i="5" s="1"/>
  <c r="EG66" i="5"/>
  <c r="EG69" i="5" s="1"/>
  <c r="EG70" i="5" s="1"/>
  <c r="EG92" i="5"/>
  <c r="EG94" i="5"/>
  <c r="EE37" i="5"/>
  <c r="EE38" i="5" s="1"/>
  <c r="EF33" i="5"/>
  <c r="EG72" i="6"/>
  <c r="EF76" i="6"/>
  <c r="EF78" i="6" s="1"/>
  <c r="EF174" i="6"/>
  <c r="EF176" i="6" s="1"/>
  <c r="EF82" i="6" s="1"/>
  <c r="EG170" i="6"/>
  <c r="EG103" i="6" l="1"/>
  <c r="EG105" i="6" s="1"/>
  <c r="EG79" i="6" s="1"/>
  <c r="EJ19" i="8"/>
  <c r="EJ24" i="8"/>
  <c r="EJ20" i="8"/>
  <c r="EJ18" i="8"/>
  <c r="EJ16" i="8"/>
  <c r="EJ17" i="8"/>
  <c r="EI83" i="6"/>
  <c r="EI175" i="6"/>
  <c r="EI151" i="6"/>
  <c r="EI104" i="6"/>
  <c r="EI127" i="6"/>
  <c r="EI123" i="6"/>
  <c r="EI121" i="6"/>
  <c r="EI145" i="6"/>
  <c r="EI169" i="6"/>
  <c r="EI171" i="6"/>
  <c r="EI147" i="6"/>
  <c r="EJ25" i="5"/>
  <c r="EK23" i="5"/>
  <c r="EL10" i="8"/>
  <c r="EK38" i="8"/>
  <c r="EK11" i="8"/>
  <c r="EK14" i="8"/>
  <c r="EK13" i="8"/>
  <c r="EK15" i="8"/>
  <c r="EK12" i="8"/>
  <c r="EH150" i="6"/>
  <c r="EH152" i="6" s="1"/>
  <c r="EH81" i="6" s="1"/>
  <c r="EH73" i="6"/>
  <c r="EH98" i="6"/>
  <c r="EH100" i="6"/>
  <c r="EH71" i="6"/>
  <c r="EK84" i="6"/>
  <c r="EJ86" i="6"/>
  <c r="EI36" i="5"/>
  <c r="EI32" i="5"/>
  <c r="EI34" i="5"/>
  <c r="EH54" i="5"/>
  <c r="EH68" i="5"/>
  <c r="EH82" i="5"/>
  <c r="EH96" i="5"/>
  <c r="EH50" i="5"/>
  <c r="EH64" i="5"/>
  <c r="EH66" i="5"/>
  <c r="EH52" i="5"/>
  <c r="EH80" i="5"/>
  <c r="EH78" i="5"/>
  <c r="EH92" i="5"/>
  <c r="EH94" i="5"/>
  <c r="EG97" i="5"/>
  <c r="EG98" i="5" s="1"/>
  <c r="EG83" i="5"/>
  <c r="EG84" i="5" s="1"/>
  <c r="EH126" i="6"/>
  <c r="EH128" i="6" s="1"/>
  <c r="EH80" i="6" s="1"/>
  <c r="EI29" i="8"/>
  <c r="EI25" i="8"/>
  <c r="EI28" i="8"/>
  <c r="EI35" i="8"/>
  <c r="EI26" i="8"/>
  <c r="EI27" i="8"/>
  <c r="EF37" i="5"/>
  <c r="EF38" i="5" s="1"/>
  <c r="EG33" i="5"/>
  <c r="EG174" i="6"/>
  <c r="EG176" i="6" s="1"/>
  <c r="EG82" i="6" s="1"/>
  <c r="EH170" i="6"/>
  <c r="EG76" i="6"/>
  <c r="EG78" i="6" s="1"/>
  <c r="EH72" i="6"/>
  <c r="EH103" i="6" l="1"/>
  <c r="EH105" i="6" s="1"/>
  <c r="EH79" i="6" s="1"/>
  <c r="EH97" i="5"/>
  <c r="EH98" i="5" s="1"/>
  <c r="EH55" i="5"/>
  <c r="EH56" i="5" s="1"/>
  <c r="EH69" i="5"/>
  <c r="EH70" i="5" s="1"/>
  <c r="EI126" i="6"/>
  <c r="EI128" i="6" s="1"/>
  <c r="EI80" i="6" s="1"/>
  <c r="EL84" i="6"/>
  <c r="EK86" i="6"/>
  <c r="EJ36" i="5"/>
  <c r="EJ34" i="5"/>
  <c r="EJ32" i="5"/>
  <c r="EJ29" i="8"/>
  <c r="EJ25" i="8"/>
  <c r="EJ28" i="8"/>
  <c r="EJ35" i="8"/>
  <c r="EJ26" i="8"/>
  <c r="EJ27" i="8"/>
  <c r="EM10" i="8"/>
  <c r="EL38" i="8"/>
  <c r="EL12" i="8"/>
  <c r="EL11" i="8"/>
  <c r="EL13" i="8"/>
  <c r="EL14" i="8"/>
  <c r="EL15" i="8"/>
  <c r="EL23" i="5"/>
  <c r="EK25" i="5"/>
  <c r="EI73" i="6"/>
  <c r="EI98" i="6"/>
  <c r="EI71" i="6"/>
  <c r="EI100" i="6"/>
  <c r="EI82" i="5"/>
  <c r="EI54" i="5"/>
  <c r="EI68" i="5"/>
  <c r="EI96" i="5"/>
  <c r="EI50" i="5"/>
  <c r="EI64" i="5"/>
  <c r="EI66" i="5"/>
  <c r="EI52" i="5"/>
  <c r="EI80" i="5"/>
  <c r="EI78" i="5"/>
  <c r="EI92" i="5"/>
  <c r="EI94" i="5"/>
  <c r="EH83" i="5"/>
  <c r="EH84" i="5" s="1"/>
  <c r="EJ151" i="6"/>
  <c r="EJ104" i="6"/>
  <c r="EJ175" i="6"/>
  <c r="EJ127" i="6"/>
  <c r="EJ83" i="6"/>
  <c r="EJ147" i="6"/>
  <c r="EJ123" i="6"/>
  <c r="EJ145" i="6"/>
  <c r="EJ121" i="6"/>
  <c r="EJ169" i="6"/>
  <c r="EJ171" i="6"/>
  <c r="EK18" i="8"/>
  <c r="EK24" i="8"/>
  <c r="EK17" i="8"/>
  <c r="EK19" i="8"/>
  <c r="EK16" i="8"/>
  <c r="EK20" i="8"/>
  <c r="EI150" i="6"/>
  <c r="EI152" i="6" s="1"/>
  <c r="EI81" i="6" s="1"/>
  <c r="EG37" i="5"/>
  <c r="EG38" i="5" s="1"/>
  <c r="EH33" i="5"/>
  <c r="EH174" i="6"/>
  <c r="EH176" i="6" s="1"/>
  <c r="EH82" i="6" s="1"/>
  <c r="EI170" i="6"/>
  <c r="EH76" i="6"/>
  <c r="EH78" i="6" s="1"/>
  <c r="EI72" i="6"/>
  <c r="EI69" i="5" l="1"/>
  <c r="EI70" i="5" s="1"/>
  <c r="EJ126" i="6"/>
  <c r="EJ128" i="6" s="1"/>
  <c r="EJ80" i="6" s="1"/>
  <c r="EI103" i="6"/>
  <c r="EI105" i="6" s="1"/>
  <c r="EI79" i="6" s="1"/>
  <c r="EI97" i="5"/>
  <c r="EI98" i="5" s="1"/>
  <c r="EI55" i="5"/>
  <c r="EI56" i="5" s="1"/>
  <c r="EJ150" i="6"/>
  <c r="EJ152" i="6" s="1"/>
  <c r="EJ81" i="6" s="1"/>
  <c r="EN10" i="8"/>
  <c r="EM38" i="8"/>
  <c r="EM15" i="8"/>
  <c r="EM11" i="8"/>
  <c r="EM14" i="8"/>
  <c r="EM12" i="8"/>
  <c r="EM13" i="8"/>
  <c r="EJ73" i="6"/>
  <c r="EJ100" i="6"/>
  <c r="EJ98" i="6"/>
  <c r="EJ71" i="6"/>
  <c r="EK151" i="6"/>
  <c r="EK104" i="6"/>
  <c r="EK175" i="6"/>
  <c r="EK127" i="6"/>
  <c r="EK83" i="6"/>
  <c r="EK147" i="6"/>
  <c r="EK145" i="6"/>
  <c r="EK171" i="6"/>
  <c r="EK123" i="6"/>
  <c r="EK121" i="6"/>
  <c r="EK169" i="6"/>
  <c r="EK36" i="5"/>
  <c r="EK32" i="5"/>
  <c r="EK34" i="5"/>
  <c r="EM23" i="5"/>
  <c r="EL25" i="5"/>
  <c r="EJ82" i="5"/>
  <c r="EJ96" i="5"/>
  <c r="EJ68" i="5"/>
  <c r="EJ54" i="5"/>
  <c r="EJ50" i="5"/>
  <c r="EJ64" i="5"/>
  <c r="EJ80" i="5"/>
  <c r="EJ78" i="5"/>
  <c r="EJ52" i="5"/>
  <c r="EJ55" i="5" s="1"/>
  <c r="EJ56" i="5" s="1"/>
  <c r="EJ66" i="5"/>
  <c r="EJ69" i="5" s="1"/>
  <c r="EJ70" i="5" s="1"/>
  <c r="EJ92" i="5"/>
  <c r="EJ94" i="5"/>
  <c r="EK29" i="8"/>
  <c r="EK27" i="8"/>
  <c r="EK28" i="8"/>
  <c r="EK25" i="8"/>
  <c r="EK26" i="8"/>
  <c r="EK35" i="8"/>
  <c r="EI83" i="5"/>
  <c r="EI84" i="5" s="1"/>
  <c r="EL19" i="8"/>
  <c r="EL24" i="8"/>
  <c r="EL16" i="8"/>
  <c r="EL17" i="8"/>
  <c r="EL20" i="8"/>
  <c r="EL18" i="8"/>
  <c r="EM84" i="6"/>
  <c r="EL86" i="6"/>
  <c r="EI33" i="5"/>
  <c r="EH37" i="5"/>
  <c r="EH38" i="5" s="1"/>
  <c r="EI76" i="6"/>
  <c r="EI78" i="6" s="1"/>
  <c r="EJ72" i="6"/>
  <c r="EJ170" i="6"/>
  <c r="EI174" i="6"/>
  <c r="EI176" i="6" s="1"/>
  <c r="EI82" i="6" s="1"/>
  <c r="EJ97" i="5" l="1"/>
  <c r="EJ98" i="5" s="1"/>
  <c r="EK126" i="6"/>
  <c r="EK128" i="6" s="1"/>
  <c r="EK80" i="6" s="1"/>
  <c r="EJ83" i="5"/>
  <c r="EJ84" i="5" s="1"/>
  <c r="EM25" i="5"/>
  <c r="EN23" i="5"/>
  <c r="EM19" i="8"/>
  <c r="EM24" i="8"/>
  <c r="EM17" i="8"/>
  <c r="EM20" i="8"/>
  <c r="EM18" i="8"/>
  <c r="EM16" i="8"/>
  <c r="EL26" i="8"/>
  <c r="EL27" i="8"/>
  <c r="EL29" i="8"/>
  <c r="EL28" i="8"/>
  <c r="EL25" i="8"/>
  <c r="EL35" i="8"/>
  <c r="EK73" i="6"/>
  <c r="EK100" i="6"/>
  <c r="EK71" i="6"/>
  <c r="EK98" i="6"/>
  <c r="EL36" i="5"/>
  <c r="EL34" i="5"/>
  <c r="EL32" i="5"/>
  <c r="EK82" i="5"/>
  <c r="EK96" i="5"/>
  <c r="EK68" i="5"/>
  <c r="EK54" i="5"/>
  <c r="EK50" i="5"/>
  <c r="EK64" i="5"/>
  <c r="EK80" i="5"/>
  <c r="EK66" i="5"/>
  <c r="EK78" i="5"/>
  <c r="EK52" i="5"/>
  <c r="EK92" i="5"/>
  <c r="EK94" i="5"/>
  <c r="EL83" i="6"/>
  <c r="EL127" i="6"/>
  <c r="EL175" i="6"/>
  <c r="EL151" i="6"/>
  <c r="EL104" i="6"/>
  <c r="EL147" i="6"/>
  <c r="EL123" i="6"/>
  <c r="EL121" i="6"/>
  <c r="EL171" i="6"/>
  <c r="EL145" i="6"/>
  <c r="EL169" i="6"/>
  <c r="EN84" i="6"/>
  <c r="EM86" i="6"/>
  <c r="EK150" i="6"/>
  <c r="EK152" i="6" s="1"/>
  <c r="EK81" i="6" s="1"/>
  <c r="EJ103" i="6"/>
  <c r="EJ105" i="6" s="1"/>
  <c r="EJ79" i="6" s="1"/>
  <c r="EO10" i="8"/>
  <c r="EN38" i="8"/>
  <c r="EN13" i="8"/>
  <c r="EN14" i="8"/>
  <c r="EN12" i="8"/>
  <c r="EN15" i="8"/>
  <c r="EN11" i="8"/>
  <c r="EJ33" i="5"/>
  <c r="EI37" i="5"/>
  <c r="EI38" i="5" s="1"/>
  <c r="EJ174" i="6"/>
  <c r="EJ176" i="6" s="1"/>
  <c r="EJ82" i="6" s="1"/>
  <c r="EK170" i="6"/>
  <c r="EK72" i="6"/>
  <c r="EJ76" i="6"/>
  <c r="EJ78" i="6" s="1"/>
  <c r="EK97" i="5" l="1"/>
  <c r="EK98" i="5" s="1"/>
  <c r="EK55" i="5"/>
  <c r="EK56" i="5" s="1"/>
  <c r="EL73" i="6"/>
  <c r="EL71" i="6"/>
  <c r="EL98" i="6"/>
  <c r="EL100" i="6"/>
  <c r="EL150" i="6"/>
  <c r="EL152" i="6" s="1"/>
  <c r="EL81" i="6" s="1"/>
  <c r="EL54" i="5"/>
  <c r="EL68" i="5"/>
  <c r="EL82" i="5"/>
  <c r="EL96" i="5"/>
  <c r="EL50" i="5"/>
  <c r="EL64" i="5"/>
  <c r="EL52" i="5"/>
  <c r="EL66" i="5"/>
  <c r="EL78" i="5"/>
  <c r="EL80" i="5"/>
  <c r="EL92" i="5"/>
  <c r="EL94" i="5"/>
  <c r="EN19" i="8"/>
  <c r="EN17" i="8"/>
  <c r="EN24" i="8"/>
  <c r="EN18" i="8"/>
  <c r="EN16" i="8"/>
  <c r="EN20" i="8"/>
  <c r="EM83" i="6"/>
  <c r="EM175" i="6"/>
  <c r="EM151" i="6"/>
  <c r="EM104" i="6"/>
  <c r="EM127" i="6"/>
  <c r="EM145" i="6"/>
  <c r="EM147" i="6"/>
  <c r="EM121" i="6"/>
  <c r="EM123" i="6"/>
  <c r="EM169" i="6"/>
  <c r="EM171" i="6"/>
  <c r="EN25" i="5"/>
  <c r="EO23" i="5"/>
  <c r="EP10" i="8"/>
  <c r="EO38" i="8"/>
  <c r="EO13" i="8"/>
  <c r="EO15" i="8"/>
  <c r="EO12" i="8"/>
  <c r="EO14" i="8"/>
  <c r="EO11" i="8"/>
  <c r="EO84" i="6"/>
  <c r="EN86" i="6"/>
  <c r="EK69" i="5"/>
  <c r="EK70" i="5" s="1"/>
  <c r="EM36" i="5"/>
  <c r="EM32" i="5"/>
  <c r="EM34" i="5"/>
  <c r="EL126" i="6"/>
  <c r="EL128" i="6" s="1"/>
  <c r="EL80" i="6" s="1"/>
  <c r="EK83" i="5"/>
  <c r="EK84" i="5" s="1"/>
  <c r="EK103" i="6"/>
  <c r="EK105" i="6" s="1"/>
  <c r="EK79" i="6" s="1"/>
  <c r="EM35" i="8"/>
  <c r="EM25" i="8"/>
  <c r="EM27" i="8"/>
  <c r="EM26" i="8"/>
  <c r="EM29" i="8"/>
  <c r="EM28" i="8"/>
  <c r="EJ37" i="5"/>
  <c r="EJ38" i="5" s="1"/>
  <c r="EK33" i="5"/>
  <c r="EK174" i="6"/>
  <c r="EK176" i="6" s="1"/>
  <c r="EK82" i="6" s="1"/>
  <c r="EL170" i="6"/>
  <c r="EK76" i="6"/>
  <c r="EK78" i="6" s="1"/>
  <c r="EL72" i="6"/>
  <c r="EL97" i="5" l="1"/>
  <c r="EL98" i="5" s="1"/>
  <c r="EM150" i="6"/>
  <c r="EM152" i="6" s="1"/>
  <c r="EM81" i="6" s="1"/>
  <c r="EL83" i="5"/>
  <c r="EL84" i="5" s="1"/>
  <c r="EL103" i="6"/>
  <c r="EL105" i="6" s="1"/>
  <c r="EL79" i="6" s="1"/>
  <c r="EM82" i="5"/>
  <c r="EM54" i="5"/>
  <c r="EM68" i="5"/>
  <c r="EM96" i="5"/>
  <c r="EM50" i="5"/>
  <c r="EM64" i="5"/>
  <c r="EM52" i="5"/>
  <c r="EM80" i="5"/>
  <c r="EM78" i="5"/>
  <c r="EM66" i="5"/>
  <c r="EM69" i="5" s="1"/>
  <c r="EM92" i="5"/>
  <c r="EM94" i="5"/>
  <c r="EN36" i="5"/>
  <c r="EN32" i="5"/>
  <c r="EN34" i="5"/>
  <c r="EQ10" i="8"/>
  <c r="EP38" i="8"/>
  <c r="EP12" i="8"/>
  <c r="EP15" i="8"/>
  <c r="EP13" i="8"/>
  <c r="EP14" i="8"/>
  <c r="EP11" i="8"/>
  <c r="EL69" i="5"/>
  <c r="EL70" i="5" s="1"/>
  <c r="EO17" i="8"/>
  <c r="EO19" i="8"/>
  <c r="EO16" i="8"/>
  <c r="EO20" i="8"/>
  <c r="EO24" i="8"/>
  <c r="EO18" i="8"/>
  <c r="EN151" i="6"/>
  <c r="EN104" i="6"/>
  <c r="EN175" i="6"/>
  <c r="EN127" i="6"/>
  <c r="EN83" i="6"/>
  <c r="EN123" i="6"/>
  <c r="EN147" i="6"/>
  <c r="EN121" i="6"/>
  <c r="EN169" i="6"/>
  <c r="EN171" i="6"/>
  <c r="EN145" i="6"/>
  <c r="EP84" i="6"/>
  <c r="EO86" i="6"/>
  <c r="EP23" i="5"/>
  <c r="EO25" i="5"/>
  <c r="EM126" i="6"/>
  <c r="EM128" i="6" s="1"/>
  <c r="EM80" i="6" s="1"/>
  <c r="EM73" i="6"/>
  <c r="EM100" i="6"/>
  <c r="EM98" i="6"/>
  <c r="EM71" i="6"/>
  <c r="EN29" i="8"/>
  <c r="EN28" i="8"/>
  <c r="EN25" i="8"/>
  <c r="EN35" i="8"/>
  <c r="EN27" i="8"/>
  <c r="EN26" i="8"/>
  <c r="EL55" i="5"/>
  <c r="EL56" i="5" s="1"/>
  <c r="EK37" i="5"/>
  <c r="EK38" i="5" s="1"/>
  <c r="EL33" i="5"/>
  <c r="EL174" i="6"/>
  <c r="EL176" i="6" s="1"/>
  <c r="EL82" i="6" s="1"/>
  <c r="EM170" i="6"/>
  <c r="EL76" i="6"/>
  <c r="EL78" i="6" s="1"/>
  <c r="EM72" i="6"/>
  <c r="EN126" i="6" l="1"/>
  <c r="EN128" i="6" s="1"/>
  <c r="EN80" i="6" s="1"/>
  <c r="EM55" i="5"/>
  <c r="EM56" i="5" s="1"/>
  <c r="EM83" i="5"/>
  <c r="EM84" i="5" s="1"/>
  <c r="EM97" i="5"/>
  <c r="EM98" i="5" s="1"/>
  <c r="EN150" i="6"/>
  <c r="EN152" i="6" s="1"/>
  <c r="EN81" i="6" s="1"/>
  <c r="EO151" i="6"/>
  <c r="EO104" i="6"/>
  <c r="EO83" i="6"/>
  <c r="EO175" i="6"/>
  <c r="EO127" i="6"/>
  <c r="EO171" i="6"/>
  <c r="EO145" i="6"/>
  <c r="EO121" i="6"/>
  <c r="EO169" i="6"/>
  <c r="EO123" i="6"/>
  <c r="EO147" i="6"/>
  <c r="EO150" i="6" s="1"/>
  <c r="EO152" i="6" s="1"/>
  <c r="EO81" i="6" s="1"/>
  <c r="EN73" i="6"/>
  <c r="EN98" i="6"/>
  <c r="EN71" i="6"/>
  <c r="EN100" i="6"/>
  <c r="EM70" i="5"/>
  <c r="EO36" i="5"/>
  <c r="EO32" i="5"/>
  <c r="EO34" i="5"/>
  <c r="EO35" i="8"/>
  <c r="EO25" i="8"/>
  <c r="EO27" i="8"/>
  <c r="EO26" i="8"/>
  <c r="EO28" i="8"/>
  <c r="EO29" i="8"/>
  <c r="EQ38" i="8"/>
  <c r="ER10" i="8"/>
  <c r="EQ14" i="8"/>
  <c r="EQ15" i="8"/>
  <c r="EQ11" i="8"/>
  <c r="EQ13" i="8"/>
  <c r="EQ12" i="8"/>
  <c r="EM103" i="6"/>
  <c r="EM105" i="6" s="1"/>
  <c r="EM79" i="6" s="1"/>
  <c r="EQ23" i="5"/>
  <c r="EP25" i="5"/>
  <c r="EQ84" i="6"/>
  <c r="EP86" i="6"/>
  <c r="EP24" i="8"/>
  <c r="EP20" i="8"/>
  <c r="EP19" i="8"/>
  <c r="EP18" i="8"/>
  <c r="EP17" i="8"/>
  <c r="EP16" i="8"/>
  <c r="EN82" i="5"/>
  <c r="EN54" i="5"/>
  <c r="EN68" i="5"/>
  <c r="EN96" i="5"/>
  <c r="EN50" i="5"/>
  <c r="EN64" i="5"/>
  <c r="EN52" i="5"/>
  <c r="EN80" i="5"/>
  <c r="EN78" i="5"/>
  <c r="EN66" i="5"/>
  <c r="EN69" i="5" s="1"/>
  <c r="EN92" i="5"/>
  <c r="EN94" i="5"/>
  <c r="EL37" i="5"/>
  <c r="EL38" i="5" s="1"/>
  <c r="EM33" i="5"/>
  <c r="EM76" i="6"/>
  <c r="EM78" i="6" s="1"/>
  <c r="EN72" i="6"/>
  <c r="EM174" i="6"/>
  <c r="EM176" i="6" s="1"/>
  <c r="EM82" i="6" s="1"/>
  <c r="EN170" i="6"/>
  <c r="EN97" i="5" l="1"/>
  <c r="EN98" i="5" s="1"/>
  <c r="EN103" i="6"/>
  <c r="EN105" i="6" s="1"/>
  <c r="EN79" i="6" s="1"/>
  <c r="EO73" i="6"/>
  <c r="EO100" i="6"/>
  <c r="EO71" i="6"/>
  <c r="EO98" i="6"/>
  <c r="EN83" i="5"/>
  <c r="EN84" i="5" s="1"/>
  <c r="EP36" i="5"/>
  <c r="EP34" i="5"/>
  <c r="EP32" i="5"/>
  <c r="EN55" i="5"/>
  <c r="EN56" i="5" s="1"/>
  <c r="EP26" i="8"/>
  <c r="EP25" i="8"/>
  <c r="EP27" i="8"/>
  <c r="EP28" i="8"/>
  <c r="EP29" i="8"/>
  <c r="EP35" i="8"/>
  <c r="EQ25" i="5"/>
  <c r="ER23" i="5"/>
  <c r="EQ17" i="8"/>
  <c r="EQ16" i="8"/>
  <c r="EQ20" i="8"/>
  <c r="EQ18" i="8"/>
  <c r="EQ19" i="8"/>
  <c r="EQ24" i="8"/>
  <c r="EO126" i="6"/>
  <c r="EO128" i="6" s="1"/>
  <c r="EO80" i="6" s="1"/>
  <c r="ER84" i="6"/>
  <c r="EQ86" i="6"/>
  <c r="ES10" i="8"/>
  <c r="ER38" i="8"/>
  <c r="ER13" i="8"/>
  <c r="ER12" i="8"/>
  <c r="ER11" i="8"/>
  <c r="ER15" i="8"/>
  <c r="ER14" i="8"/>
  <c r="EN70" i="5"/>
  <c r="EP83" i="6"/>
  <c r="EP127" i="6"/>
  <c r="EP104" i="6"/>
  <c r="EP175" i="6"/>
  <c r="EP151" i="6"/>
  <c r="EP145" i="6"/>
  <c r="EP147" i="6"/>
  <c r="EP121" i="6"/>
  <c r="EP123" i="6"/>
  <c r="EP169" i="6"/>
  <c r="EP171" i="6"/>
  <c r="EO54" i="5"/>
  <c r="EO68" i="5"/>
  <c r="EO96" i="5"/>
  <c r="EO82" i="5"/>
  <c r="EO50" i="5"/>
  <c r="EO64" i="5"/>
  <c r="EO66" i="5"/>
  <c r="EO80" i="5"/>
  <c r="EO52" i="5"/>
  <c r="EO55" i="5" s="1"/>
  <c r="EO56" i="5" s="1"/>
  <c r="EO78" i="5"/>
  <c r="EO92" i="5"/>
  <c r="EO94" i="5"/>
  <c r="EN33" i="5"/>
  <c r="EM37" i="5"/>
  <c r="EM38" i="5" s="1"/>
  <c r="EN76" i="6"/>
  <c r="EN78" i="6" s="1"/>
  <c r="EO72" i="6"/>
  <c r="EO170" i="6"/>
  <c r="EN174" i="6"/>
  <c r="EN176" i="6" s="1"/>
  <c r="EN82" i="6" s="1"/>
  <c r="EO97" i="5" l="1"/>
  <c r="EO98" i="5" s="1"/>
  <c r="EP150" i="6"/>
  <c r="EP152" i="6" s="1"/>
  <c r="EP81" i="6" s="1"/>
  <c r="EP126" i="6"/>
  <c r="EP128" i="6" s="1"/>
  <c r="EP80" i="6" s="1"/>
  <c r="EO83" i="5"/>
  <c r="EO84" i="5" s="1"/>
  <c r="EO69" i="5"/>
  <c r="EO70" i="5" s="1"/>
  <c r="ER18" i="8"/>
  <c r="ER24" i="8"/>
  <c r="ER19" i="8"/>
  <c r="ER20" i="8"/>
  <c r="ER17" i="8"/>
  <c r="ER16" i="8"/>
  <c r="EQ36" i="5"/>
  <c r="EQ34" i="5"/>
  <c r="EQ32" i="5"/>
  <c r="EP73" i="6"/>
  <c r="EP98" i="6"/>
  <c r="EP100" i="6"/>
  <c r="EP71" i="6"/>
  <c r="ET10" i="8"/>
  <c r="ES38" i="8"/>
  <c r="ES15" i="8"/>
  <c r="ES11" i="8"/>
  <c r="ES14" i="8"/>
  <c r="ES13" i="8"/>
  <c r="ES12" i="8"/>
  <c r="EQ26" i="8"/>
  <c r="EQ25" i="8"/>
  <c r="EQ27" i="8"/>
  <c r="EQ35" i="8"/>
  <c r="EQ29" i="8"/>
  <c r="EQ28" i="8"/>
  <c r="EQ83" i="6"/>
  <c r="EQ175" i="6"/>
  <c r="EQ151" i="6"/>
  <c r="EQ104" i="6"/>
  <c r="EQ127" i="6"/>
  <c r="EQ169" i="6"/>
  <c r="EQ121" i="6"/>
  <c r="EQ123" i="6"/>
  <c r="EQ145" i="6"/>
  <c r="EQ171" i="6"/>
  <c r="EQ147" i="6"/>
  <c r="EP54" i="5"/>
  <c r="EP68" i="5"/>
  <c r="EP82" i="5"/>
  <c r="EP96" i="5"/>
  <c r="EP50" i="5"/>
  <c r="EP64" i="5"/>
  <c r="EP78" i="5"/>
  <c r="EP66" i="5"/>
  <c r="EP52" i="5"/>
  <c r="EP55" i="5" s="1"/>
  <c r="EP56" i="5" s="1"/>
  <c r="EP80" i="5"/>
  <c r="EP92" i="5"/>
  <c r="EP94" i="5"/>
  <c r="EO103" i="6"/>
  <c r="EO105" i="6" s="1"/>
  <c r="EO79" i="6" s="1"/>
  <c r="ES84" i="6"/>
  <c r="ER86" i="6"/>
  <c r="ER25" i="5"/>
  <c r="ES23" i="5"/>
  <c r="EN37" i="5"/>
  <c r="EN38" i="5" s="1"/>
  <c r="EO33" i="5"/>
  <c r="EO174" i="6"/>
  <c r="EO176" i="6" s="1"/>
  <c r="EO82" i="6" s="1"/>
  <c r="EP170" i="6"/>
  <c r="EP72" i="6"/>
  <c r="EO76" i="6"/>
  <c r="EO78" i="6" s="1"/>
  <c r="EP103" i="6" l="1"/>
  <c r="EP105" i="6" s="1"/>
  <c r="EP79" i="6" s="1"/>
  <c r="EP69" i="5"/>
  <c r="EP70" i="5" s="1"/>
  <c r="EQ126" i="6"/>
  <c r="EQ128" i="6" s="1"/>
  <c r="EQ80" i="6" s="1"/>
  <c r="ET84" i="6"/>
  <c r="ES86" i="6"/>
  <c r="EP83" i="5"/>
  <c r="EP84" i="5" s="1"/>
  <c r="EQ73" i="6"/>
  <c r="EQ98" i="6"/>
  <c r="EQ100" i="6"/>
  <c r="EQ71" i="6"/>
  <c r="ES20" i="8"/>
  <c r="ES17" i="8"/>
  <c r="ES24" i="8"/>
  <c r="ES16" i="8"/>
  <c r="ES18" i="8"/>
  <c r="ES19" i="8"/>
  <c r="EQ82" i="5"/>
  <c r="EQ54" i="5"/>
  <c r="EQ68" i="5"/>
  <c r="EQ96" i="5"/>
  <c r="EQ50" i="5"/>
  <c r="EQ64" i="5"/>
  <c r="EQ66" i="5"/>
  <c r="EQ80" i="5"/>
  <c r="EQ52" i="5"/>
  <c r="EQ55" i="5" s="1"/>
  <c r="EQ56" i="5" s="1"/>
  <c r="EQ78" i="5"/>
  <c r="EQ92" i="5"/>
  <c r="EQ94" i="5"/>
  <c r="ET23" i="5"/>
  <c r="ES25" i="5"/>
  <c r="ET38" i="8"/>
  <c r="EU10" i="8"/>
  <c r="ET14" i="8"/>
  <c r="ET15" i="8"/>
  <c r="ET13" i="8"/>
  <c r="ET11" i="8"/>
  <c r="ET12" i="8"/>
  <c r="ER25" i="8"/>
  <c r="ER29" i="8"/>
  <c r="ER35" i="8"/>
  <c r="ER27" i="8"/>
  <c r="ER26" i="8"/>
  <c r="ER28" i="8"/>
  <c r="ER175" i="6"/>
  <c r="ER127" i="6"/>
  <c r="ER104" i="6"/>
  <c r="ER151" i="6"/>
  <c r="ER83" i="6"/>
  <c r="ER147" i="6"/>
  <c r="ER123" i="6"/>
  <c r="ER121" i="6"/>
  <c r="ER145" i="6"/>
  <c r="ER169" i="6"/>
  <c r="ER171" i="6"/>
  <c r="ER36" i="5"/>
  <c r="ER34" i="5"/>
  <c r="ER32" i="5"/>
  <c r="EP97" i="5"/>
  <c r="EP98" i="5" s="1"/>
  <c r="EQ150" i="6"/>
  <c r="EQ152" i="6" s="1"/>
  <c r="EQ81" i="6" s="1"/>
  <c r="EO37" i="5"/>
  <c r="EO38" i="5" s="1"/>
  <c r="EP33" i="5"/>
  <c r="EQ170" i="6"/>
  <c r="EP174" i="6"/>
  <c r="EP176" i="6" s="1"/>
  <c r="EP82" i="6" s="1"/>
  <c r="EP76" i="6"/>
  <c r="EP78" i="6" s="1"/>
  <c r="EQ72" i="6"/>
  <c r="EQ69" i="5" l="1"/>
  <c r="EQ70" i="5" s="1"/>
  <c r="ER150" i="6"/>
  <c r="ER152" i="6" s="1"/>
  <c r="ER81" i="6" s="1"/>
  <c r="EQ103" i="6"/>
  <c r="EQ105" i="6" s="1"/>
  <c r="EQ79" i="6" s="1"/>
  <c r="ER126" i="6"/>
  <c r="ER128" i="6" s="1"/>
  <c r="ER80" i="6" s="1"/>
  <c r="ES36" i="5"/>
  <c r="ES32" i="5"/>
  <c r="ES34" i="5"/>
  <c r="EU23" i="5"/>
  <c r="ET25" i="5"/>
  <c r="ES26" i="8"/>
  <c r="ES28" i="8"/>
  <c r="ES35" i="8"/>
  <c r="ES25" i="8"/>
  <c r="ES27" i="8"/>
  <c r="ES29" i="8"/>
  <c r="ES151" i="6"/>
  <c r="ES175" i="6"/>
  <c r="ES127" i="6"/>
  <c r="ES83" i="6"/>
  <c r="ES104" i="6"/>
  <c r="ES121" i="6"/>
  <c r="ES147" i="6"/>
  <c r="ES171" i="6"/>
  <c r="ES169" i="6"/>
  <c r="ES123" i="6"/>
  <c r="ES126" i="6" s="1"/>
  <c r="ES128" i="6" s="1"/>
  <c r="ES80" i="6" s="1"/>
  <c r="ES145" i="6"/>
  <c r="ER96" i="5"/>
  <c r="ER82" i="5"/>
  <c r="ER54" i="5"/>
  <c r="ER68" i="5"/>
  <c r="ER50" i="5"/>
  <c r="ER64" i="5"/>
  <c r="ER78" i="5"/>
  <c r="ER66" i="5"/>
  <c r="ER52" i="5"/>
  <c r="ER55" i="5" s="1"/>
  <c r="ER56" i="5" s="1"/>
  <c r="ER80" i="5"/>
  <c r="ER92" i="5"/>
  <c r="ER94" i="5"/>
  <c r="ET20" i="8"/>
  <c r="ET24" i="8"/>
  <c r="ET17" i="8"/>
  <c r="ET16" i="8"/>
  <c r="ET18" i="8"/>
  <c r="ET19" i="8"/>
  <c r="ER73" i="6"/>
  <c r="ER98" i="6"/>
  <c r="ER100" i="6"/>
  <c r="ER71" i="6"/>
  <c r="EV10" i="8"/>
  <c r="EU38" i="8"/>
  <c r="EU11" i="8"/>
  <c r="EU13" i="8"/>
  <c r="EU14" i="8"/>
  <c r="EU12" i="8"/>
  <c r="EU15" i="8"/>
  <c r="EQ97" i="5"/>
  <c r="EQ98" i="5" s="1"/>
  <c r="EQ83" i="5"/>
  <c r="EQ84" i="5" s="1"/>
  <c r="EU84" i="6"/>
  <c r="ET86" i="6"/>
  <c r="EP37" i="5"/>
  <c r="EP38" i="5" s="1"/>
  <c r="EQ33" i="5"/>
  <c r="ER170" i="6"/>
  <c r="EQ174" i="6"/>
  <c r="EQ176" i="6" s="1"/>
  <c r="EQ82" i="6" s="1"/>
  <c r="ER72" i="6"/>
  <c r="EQ76" i="6"/>
  <c r="EQ78" i="6" s="1"/>
  <c r="ER97" i="5" l="1"/>
  <c r="ER98" i="5" s="1"/>
  <c r="ER69" i="5"/>
  <c r="ER70" i="5" s="1"/>
  <c r="ER103" i="6"/>
  <c r="ER105" i="6" s="1"/>
  <c r="ER79" i="6" s="1"/>
  <c r="EU18" i="8"/>
  <c r="EU17" i="8"/>
  <c r="EU19" i="8"/>
  <c r="EU16" i="8"/>
  <c r="EU20" i="8"/>
  <c r="EU24" i="8"/>
  <c r="ES150" i="6"/>
  <c r="ES152" i="6" s="1"/>
  <c r="ES81" i="6" s="1"/>
  <c r="ET83" i="6"/>
  <c r="ET104" i="6"/>
  <c r="ET175" i="6"/>
  <c r="ET151" i="6"/>
  <c r="ET127" i="6"/>
  <c r="ET123" i="6"/>
  <c r="ET147" i="6"/>
  <c r="ET169" i="6"/>
  <c r="ET171" i="6"/>
  <c r="ET121" i="6"/>
  <c r="ET145" i="6"/>
  <c r="EU86" i="6"/>
  <c r="EV84" i="6"/>
  <c r="EW10" i="8"/>
  <c r="EV38" i="8"/>
  <c r="EV13" i="8"/>
  <c r="EV15" i="8"/>
  <c r="EV12" i="8"/>
  <c r="EV11" i="8"/>
  <c r="EV14" i="8"/>
  <c r="ET36" i="5"/>
  <c r="ET34" i="5"/>
  <c r="ET32" i="5"/>
  <c r="ES96" i="5"/>
  <c r="ES54" i="5"/>
  <c r="ES68" i="5"/>
  <c r="ES82" i="5"/>
  <c r="ES50" i="5"/>
  <c r="ES64" i="5"/>
  <c r="ES80" i="5"/>
  <c r="ES78" i="5"/>
  <c r="ES66" i="5"/>
  <c r="ES52" i="5"/>
  <c r="ES92" i="5"/>
  <c r="ES94" i="5"/>
  <c r="ES73" i="6"/>
  <c r="ES98" i="6"/>
  <c r="ES100" i="6"/>
  <c r="ES71" i="6"/>
  <c r="ET27" i="8"/>
  <c r="ET29" i="8"/>
  <c r="ET28" i="8"/>
  <c r="ET26" i="8"/>
  <c r="ET25" i="8"/>
  <c r="ET35" i="8"/>
  <c r="ER83" i="5"/>
  <c r="ER84" i="5" s="1"/>
  <c r="EU25" i="5"/>
  <c r="EV23" i="5"/>
  <c r="ER33" i="5"/>
  <c r="EQ37" i="5"/>
  <c r="EQ38" i="5" s="1"/>
  <c r="ES170" i="6"/>
  <c r="ER174" i="6"/>
  <c r="ER176" i="6" s="1"/>
  <c r="ER82" i="6" s="1"/>
  <c r="ER76" i="6"/>
  <c r="ER78" i="6" s="1"/>
  <c r="ES72" i="6"/>
  <c r="ES103" i="6" l="1"/>
  <c r="ES105" i="6" s="1"/>
  <c r="ES79" i="6" s="1"/>
  <c r="ES83" i="5"/>
  <c r="ES84" i="5" s="1"/>
  <c r="ES69" i="5"/>
  <c r="ES70" i="5" s="1"/>
  <c r="EU36" i="5"/>
  <c r="EU32" i="5"/>
  <c r="EU34" i="5"/>
  <c r="ES97" i="5"/>
  <c r="ES98" i="5" s="1"/>
  <c r="EV19" i="8"/>
  <c r="EV18" i="8"/>
  <c r="EV16" i="8"/>
  <c r="EV17" i="8"/>
  <c r="EV20" i="8"/>
  <c r="EV24" i="8"/>
  <c r="ET150" i="6"/>
  <c r="ET152" i="6" s="1"/>
  <c r="ET81" i="6" s="1"/>
  <c r="EU83" i="6"/>
  <c r="EU175" i="6"/>
  <c r="EU151" i="6"/>
  <c r="EU104" i="6"/>
  <c r="EU127" i="6"/>
  <c r="EU147" i="6"/>
  <c r="EU121" i="6"/>
  <c r="EU145" i="6"/>
  <c r="EU169" i="6"/>
  <c r="EU123" i="6"/>
  <c r="EU171" i="6"/>
  <c r="EX10" i="8"/>
  <c r="EW38" i="8"/>
  <c r="EW11" i="8"/>
  <c r="EW13" i="8"/>
  <c r="EW14" i="8"/>
  <c r="EW15" i="8"/>
  <c r="EW12" i="8"/>
  <c r="ET126" i="6"/>
  <c r="ET128" i="6" s="1"/>
  <c r="ET80" i="6" s="1"/>
  <c r="EU26" i="8"/>
  <c r="EU27" i="8"/>
  <c r="EU29" i="8"/>
  <c r="EU25" i="8"/>
  <c r="EU28" i="8"/>
  <c r="EU35" i="8"/>
  <c r="EV25" i="5"/>
  <c r="EW23" i="5"/>
  <c r="ES55" i="5"/>
  <c r="ES56" i="5" s="1"/>
  <c r="ET54" i="5"/>
  <c r="ET68" i="5"/>
  <c r="ET82" i="5"/>
  <c r="ET96" i="5"/>
  <c r="ET50" i="5"/>
  <c r="ET64" i="5"/>
  <c r="ET66" i="5"/>
  <c r="ET80" i="5"/>
  <c r="ET78" i="5"/>
  <c r="ET52" i="5"/>
  <c r="ET92" i="5"/>
  <c r="ET94" i="5"/>
  <c r="EW84" i="6"/>
  <c r="EV86" i="6"/>
  <c r="ET73" i="6"/>
  <c r="ET100" i="6"/>
  <c r="ET71" i="6"/>
  <c r="ET98" i="6"/>
  <c r="ER37" i="5"/>
  <c r="ER38" i="5" s="1"/>
  <c r="ES33" i="5"/>
  <c r="ES76" i="6"/>
  <c r="ES78" i="6" s="1"/>
  <c r="ET72" i="6"/>
  <c r="ES174" i="6"/>
  <c r="ES176" i="6" s="1"/>
  <c r="ES82" i="6" s="1"/>
  <c r="ET170" i="6"/>
  <c r="ET69" i="5" l="1"/>
  <c r="ET70" i="5" s="1"/>
  <c r="ET103" i="6"/>
  <c r="ET105" i="6" s="1"/>
  <c r="ET79" i="6" s="1"/>
  <c r="ET97" i="5"/>
  <c r="ET98" i="5" s="1"/>
  <c r="EU126" i="6"/>
  <c r="EU128" i="6" s="1"/>
  <c r="EU80" i="6" s="1"/>
  <c r="ET83" i="5"/>
  <c r="ET84" i="5" s="1"/>
  <c r="EY10" i="8"/>
  <c r="EX38" i="8"/>
  <c r="EX12" i="8"/>
  <c r="EX13" i="8"/>
  <c r="EX14" i="8"/>
  <c r="EX15" i="8"/>
  <c r="EX11" i="8"/>
  <c r="EX23" i="5"/>
  <c r="EW25" i="5"/>
  <c r="EV28" i="8"/>
  <c r="EV29" i="8"/>
  <c r="EV27" i="8"/>
  <c r="EV26" i="8"/>
  <c r="EV25" i="8"/>
  <c r="EV35" i="8"/>
  <c r="EX84" i="6"/>
  <c r="EW86" i="6"/>
  <c r="EW16" i="8"/>
  <c r="EW24" i="8"/>
  <c r="EW19" i="8"/>
  <c r="EW17" i="8"/>
  <c r="EW18" i="8"/>
  <c r="EW20" i="8"/>
  <c r="EU73" i="6"/>
  <c r="EU100" i="6"/>
  <c r="EU98" i="6"/>
  <c r="EU71" i="6"/>
  <c r="EV127" i="6"/>
  <c r="EV104" i="6"/>
  <c r="EV175" i="6"/>
  <c r="EV151" i="6"/>
  <c r="EV83" i="6"/>
  <c r="EV147" i="6"/>
  <c r="EV123" i="6"/>
  <c r="EV145" i="6"/>
  <c r="EV169" i="6"/>
  <c r="EV171" i="6"/>
  <c r="EV121" i="6"/>
  <c r="ET55" i="5"/>
  <c r="ET56" i="5" s="1"/>
  <c r="EV36" i="5"/>
  <c r="EV34" i="5"/>
  <c r="EV32" i="5"/>
  <c r="EU150" i="6"/>
  <c r="EU152" i="6" s="1"/>
  <c r="EU81" i="6" s="1"/>
  <c r="EU54" i="5"/>
  <c r="EU68" i="5"/>
  <c r="EU82" i="5"/>
  <c r="EU96" i="5"/>
  <c r="EU50" i="5"/>
  <c r="EU64" i="5"/>
  <c r="EU78" i="5"/>
  <c r="EU80" i="5"/>
  <c r="EU66" i="5"/>
  <c r="EU52" i="5"/>
  <c r="EU92" i="5"/>
  <c r="EU94" i="5"/>
  <c r="ES37" i="5"/>
  <c r="ES38" i="5" s="1"/>
  <c r="ET33" i="5"/>
  <c r="ET76" i="6"/>
  <c r="ET78" i="6" s="1"/>
  <c r="EU72" i="6"/>
  <c r="EU170" i="6"/>
  <c r="ET174" i="6"/>
  <c r="ET176" i="6" s="1"/>
  <c r="ET82" i="6" s="1"/>
  <c r="EU97" i="5" l="1"/>
  <c r="EU98" i="5" s="1"/>
  <c r="EU83" i="5"/>
  <c r="EU84" i="5" s="1"/>
  <c r="EU103" i="6"/>
  <c r="EU105" i="6" s="1"/>
  <c r="EU79" i="6" s="1"/>
  <c r="EU55" i="5"/>
  <c r="EU56" i="5" s="1"/>
  <c r="EW35" i="8"/>
  <c r="EW29" i="8"/>
  <c r="EW26" i="8"/>
  <c r="EW28" i="8"/>
  <c r="EW25" i="8"/>
  <c r="EW27" i="8"/>
  <c r="EV126" i="6"/>
  <c r="EV128" i="6" s="1"/>
  <c r="EV80" i="6" s="1"/>
  <c r="EX18" i="8"/>
  <c r="EX24" i="8"/>
  <c r="EX17" i="8"/>
  <c r="EX16" i="8"/>
  <c r="EX19" i="8"/>
  <c r="EX20" i="8"/>
  <c r="EV150" i="6"/>
  <c r="EV152" i="6" s="1"/>
  <c r="EV81" i="6" s="1"/>
  <c r="EW151" i="6"/>
  <c r="EW104" i="6"/>
  <c r="EW175" i="6"/>
  <c r="EW127" i="6"/>
  <c r="EW83" i="6"/>
  <c r="EW145" i="6"/>
  <c r="EW123" i="6"/>
  <c r="EW147" i="6"/>
  <c r="EW169" i="6"/>
  <c r="EW121" i="6"/>
  <c r="EW171" i="6"/>
  <c r="EW36" i="5"/>
  <c r="EW32" i="5"/>
  <c r="EW34" i="5"/>
  <c r="EZ10" i="8"/>
  <c r="EY38" i="8"/>
  <c r="EY14" i="8"/>
  <c r="EY11" i="8"/>
  <c r="EY13" i="8"/>
  <c r="EY12" i="8"/>
  <c r="EY15" i="8"/>
  <c r="EU69" i="5"/>
  <c r="EU70" i="5" s="1"/>
  <c r="EV54" i="5"/>
  <c r="EV68" i="5"/>
  <c r="EV96" i="5"/>
  <c r="EV82" i="5"/>
  <c r="EV50" i="5"/>
  <c r="EV64" i="5"/>
  <c r="EV66" i="5"/>
  <c r="EV78" i="5"/>
  <c r="EV52" i="5"/>
  <c r="EV55" i="5" s="1"/>
  <c r="EV56" i="5" s="1"/>
  <c r="EV80" i="5"/>
  <c r="EV92" i="5"/>
  <c r="EV94" i="5"/>
  <c r="EV73" i="6"/>
  <c r="EV98" i="6"/>
  <c r="EV71" i="6"/>
  <c r="EV100" i="6"/>
  <c r="EX86" i="6"/>
  <c r="EY84" i="6"/>
  <c r="EY23" i="5"/>
  <c r="EX25" i="5"/>
  <c r="ET37" i="5"/>
  <c r="ET38" i="5" s="1"/>
  <c r="EU33" i="5"/>
  <c r="EV170" i="6"/>
  <c r="EU174" i="6"/>
  <c r="EU176" i="6" s="1"/>
  <c r="EU82" i="6" s="1"/>
  <c r="EV72" i="6"/>
  <c r="EU76" i="6"/>
  <c r="EU78" i="6" s="1"/>
  <c r="EV103" i="6" l="1"/>
  <c r="EV105" i="6" s="1"/>
  <c r="EV79" i="6" s="1"/>
  <c r="EV97" i="5"/>
  <c r="EV98" i="5" s="1"/>
  <c r="EY25" i="5"/>
  <c r="EZ23" i="5"/>
  <c r="EV69" i="5"/>
  <c r="EV70" i="5" s="1"/>
  <c r="EW73" i="6"/>
  <c r="EW98" i="6"/>
  <c r="EW100" i="6"/>
  <c r="EW71" i="6"/>
  <c r="EX36" i="5"/>
  <c r="EX32" i="5"/>
  <c r="EX34" i="5"/>
  <c r="EV83" i="5"/>
  <c r="EV84" i="5" s="1"/>
  <c r="EY20" i="8"/>
  <c r="EY19" i="8"/>
  <c r="EY16" i="8"/>
  <c r="EY17" i="8"/>
  <c r="EY24" i="8"/>
  <c r="EY18" i="8"/>
  <c r="EW54" i="5"/>
  <c r="EW68" i="5"/>
  <c r="EW96" i="5"/>
  <c r="EW82" i="5"/>
  <c r="EW50" i="5"/>
  <c r="EW64" i="5"/>
  <c r="EW66" i="5"/>
  <c r="EW52" i="5"/>
  <c r="EW78" i="5"/>
  <c r="EW80" i="5"/>
  <c r="EW92" i="5"/>
  <c r="EW94" i="5"/>
  <c r="EW150" i="6"/>
  <c r="EW152" i="6" s="1"/>
  <c r="EW81" i="6" s="1"/>
  <c r="EZ84" i="6"/>
  <c r="EY86" i="6"/>
  <c r="EX83" i="6"/>
  <c r="EX175" i="6"/>
  <c r="EX151" i="6"/>
  <c r="EX127" i="6"/>
  <c r="EX104" i="6"/>
  <c r="EX147" i="6"/>
  <c r="EX145" i="6"/>
  <c r="EX171" i="6"/>
  <c r="EX123" i="6"/>
  <c r="EX169" i="6"/>
  <c r="EX121" i="6"/>
  <c r="FA10" i="8"/>
  <c r="EZ38" i="8"/>
  <c r="EZ15" i="8"/>
  <c r="EZ12" i="8"/>
  <c r="EZ13" i="8"/>
  <c r="EZ11" i="8"/>
  <c r="EZ14" i="8"/>
  <c r="EW126" i="6"/>
  <c r="EW128" i="6" s="1"/>
  <c r="EW80" i="6" s="1"/>
  <c r="EX26" i="8"/>
  <c r="EX27" i="8"/>
  <c r="EX25" i="8"/>
  <c r="EX28" i="8"/>
  <c r="EX29" i="8"/>
  <c r="EX35" i="8"/>
  <c r="EU37" i="5"/>
  <c r="EU38" i="5" s="1"/>
  <c r="EV33" i="5"/>
  <c r="EW72" i="6"/>
  <c r="EV76" i="6"/>
  <c r="EV78" i="6" s="1"/>
  <c r="EW170" i="6"/>
  <c r="EV174" i="6"/>
  <c r="EV176" i="6" s="1"/>
  <c r="EV82" i="6" s="1"/>
  <c r="EW69" i="5" l="1"/>
  <c r="EW70" i="5" s="1"/>
  <c r="EW103" i="6"/>
  <c r="EW105" i="6" s="1"/>
  <c r="EW79" i="6" s="1"/>
  <c r="EW83" i="5"/>
  <c r="EW84" i="5" s="1"/>
  <c r="FB10" i="8"/>
  <c r="FA38" i="8"/>
  <c r="FA15" i="8"/>
  <c r="FA11" i="8"/>
  <c r="FA13" i="8"/>
  <c r="FA14" i="8"/>
  <c r="FA12" i="8"/>
  <c r="EY25" i="8"/>
  <c r="EY29" i="8"/>
  <c r="EY35" i="8"/>
  <c r="EY27" i="8"/>
  <c r="EY28" i="8"/>
  <c r="EY26" i="8"/>
  <c r="EX54" i="5"/>
  <c r="EX68" i="5"/>
  <c r="EX96" i="5"/>
  <c r="EX82" i="5"/>
  <c r="EX50" i="5"/>
  <c r="EX64" i="5"/>
  <c r="EX66" i="5"/>
  <c r="EX52" i="5"/>
  <c r="EX80" i="5"/>
  <c r="EX78" i="5"/>
  <c r="EX92" i="5"/>
  <c r="EX94" i="5"/>
  <c r="FA84" i="6"/>
  <c r="EZ86" i="6"/>
  <c r="EX150" i="6"/>
  <c r="EX152" i="6" s="1"/>
  <c r="EX81" i="6" s="1"/>
  <c r="EZ25" i="5"/>
  <c r="FA23" i="5"/>
  <c r="EY83" i="6"/>
  <c r="EY175" i="6"/>
  <c r="EY151" i="6"/>
  <c r="EY127" i="6"/>
  <c r="EY104" i="6"/>
  <c r="EY147" i="6"/>
  <c r="EY145" i="6"/>
  <c r="EY169" i="6"/>
  <c r="EY171" i="6"/>
  <c r="EY121" i="6"/>
  <c r="EY123" i="6"/>
  <c r="EZ20" i="8"/>
  <c r="EZ24" i="8"/>
  <c r="EZ17" i="8"/>
  <c r="EZ18" i="8"/>
  <c r="EZ19" i="8"/>
  <c r="EZ16" i="8"/>
  <c r="EX126" i="6"/>
  <c r="EX128" i="6" s="1"/>
  <c r="EX80" i="6" s="1"/>
  <c r="EX73" i="6"/>
  <c r="EX100" i="6"/>
  <c r="EX71" i="6"/>
  <c r="EX98" i="6"/>
  <c r="EW97" i="5"/>
  <c r="EW98" i="5" s="1"/>
  <c r="EW55" i="5"/>
  <c r="EW56" i="5" s="1"/>
  <c r="EY36" i="5"/>
  <c r="EY34" i="5"/>
  <c r="EY32" i="5"/>
  <c r="EV37" i="5"/>
  <c r="EV38" i="5" s="1"/>
  <c r="EW33" i="5"/>
  <c r="EW174" i="6"/>
  <c r="EW176" i="6" s="1"/>
  <c r="EW82" i="6" s="1"/>
  <c r="EX170" i="6"/>
  <c r="EW76" i="6"/>
  <c r="EW78" i="6" s="1"/>
  <c r="EX72" i="6"/>
  <c r="EX55" i="5" l="1"/>
  <c r="EX56" i="5" s="1"/>
  <c r="EX69" i="5"/>
  <c r="EX70" i="5" s="1"/>
  <c r="EY150" i="6"/>
  <c r="EY152" i="6" s="1"/>
  <c r="EY81" i="6" s="1"/>
  <c r="EX83" i="5"/>
  <c r="EX84" i="5" s="1"/>
  <c r="EY54" i="5"/>
  <c r="EY68" i="5"/>
  <c r="EY82" i="5"/>
  <c r="EY96" i="5"/>
  <c r="EY50" i="5"/>
  <c r="EY64" i="5"/>
  <c r="EY66" i="5"/>
  <c r="EY78" i="5"/>
  <c r="EY52" i="5"/>
  <c r="EY80" i="5"/>
  <c r="EY92" i="5"/>
  <c r="EY94" i="5"/>
  <c r="EZ29" i="8"/>
  <c r="EZ27" i="8"/>
  <c r="EZ25" i="8"/>
  <c r="EZ26" i="8"/>
  <c r="EZ28" i="8"/>
  <c r="EZ35" i="8"/>
  <c r="EY73" i="6"/>
  <c r="EY71" i="6"/>
  <c r="EY100" i="6"/>
  <c r="EY98" i="6"/>
  <c r="EZ151" i="6"/>
  <c r="EZ104" i="6"/>
  <c r="EZ175" i="6"/>
  <c r="EZ127" i="6"/>
  <c r="EZ83" i="6"/>
  <c r="EZ147" i="6"/>
  <c r="EZ121" i="6"/>
  <c r="EZ123" i="6"/>
  <c r="EZ171" i="6"/>
  <c r="EZ145" i="6"/>
  <c r="EZ169" i="6"/>
  <c r="EX103" i="6"/>
  <c r="EX105" i="6" s="1"/>
  <c r="EX79" i="6" s="1"/>
  <c r="FB23" i="5"/>
  <c r="FA25" i="5"/>
  <c r="FB84" i="6"/>
  <c r="FA86" i="6"/>
  <c r="FA16" i="8"/>
  <c r="FA24" i="8"/>
  <c r="FA20" i="8"/>
  <c r="FA19" i="8"/>
  <c r="FA18" i="8"/>
  <c r="FA17" i="8"/>
  <c r="EY126" i="6"/>
  <c r="EY128" i="6" s="1"/>
  <c r="EY80" i="6" s="1"/>
  <c r="EZ36" i="5"/>
  <c r="EZ34" i="5"/>
  <c r="EZ32" i="5"/>
  <c r="EX97" i="5"/>
  <c r="EX98" i="5" s="1"/>
  <c r="FC10" i="8"/>
  <c r="FB38" i="8"/>
  <c r="FB14" i="8"/>
  <c r="FB12" i="8"/>
  <c r="FB13" i="8"/>
  <c r="FB15" i="8"/>
  <c r="FB11" i="8"/>
  <c r="EX33" i="5"/>
  <c r="EW37" i="5"/>
  <c r="EW38" i="5" s="1"/>
  <c r="EX174" i="6"/>
  <c r="EX176" i="6" s="1"/>
  <c r="EX82" i="6" s="1"/>
  <c r="EY170" i="6"/>
  <c r="EX76" i="6"/>
  <c r="EX78" i="6" s="1"/>
  <c r="EY72" i="6"/>
  <c r="EY97" i="5" l="1"/>
  <c r="EY98" i="5" s="1"/>
  <c r="EY55" i="5"/>
  <c r="EY56" i="5" s="1"/>
  <c r="EY69" i="5"/>
  <c r="EY70" i="5" s="1"/>
  <c r="EZ126" i="6"/>
  <c r="EZ128" i="6" s="1"/>
  <c r="EZ80" i="6" s="1"/>
  <c r="EZ150" i="6"/>
  <c r="EZ152" i="6" s="1"/>
  <c r="EZ81" i="6" s="1"/>
  <c r="FB18" i="8"/>
  <c r="FB20" i="8"/>
  <c r="FB24" i="8"/>
  <c r="FB17" i="8"/>
  <c r="FB19" i="8"/>
  <c r="FB16" i="8"/>
  <c r="FC23" i="5"/>
  <c r="FB25" i="5"/>
  <c r="EZ73" i="6"/>
  <c r="EZ98" i="6"/>
  <c r="EZ100" i="6"/>
  <c r="EZ71" i="6"/>
  <c r="FA36" i="5"/>
  <c r="FA32" i="5"/>
  <c r="FA34" i="5"/>
  <c r="EZ96" i="5"/>
  <c r="EZ82" i="5"/>
  <c r="EZ54" i="5"/>
  <c r="EZ68" i="5"/>
  <c r="EZ50" i="5"/>
  <c r="EZ64" i="5"/>
  <c r="EZ52" i="5"/>
  <c r="EZ66" i="5"/>
  <c r="EZ80" i="5"/>
  <c r="EZ78" i="5"/>
  <c r="EZ92" i="5"/>
  <c r="EZ94" i="5"/>
  <c r="EY83" i="5"/>
  <c r="EY84" i="5" s="1"/>
  <c r="FA25" i="8"/>
  <c r="FA29" i="8"/>
  <c r="FA27" i="8"/>
  <c r="FA28" i="8"/>
  <c r="FA35" i="8"/>
  <c r="FA26" i="8"/>
  <c r="FD10" i="8"/>
  <c r="FC38" i="8"/>
  <c r="FC11" i="8"/>
  <c r="FC15" i="8"/>
  <c r="FC14" i="8"/>
  <c r="FC13" i="8"/>
  <c r="FC12" i="8"/>
  <c r="FA151" i="6"/>
  <c r="FA175" i="6"/>
  <c r="FA127" i="6"/>
  <c r="FA104" i="6"/>
  <c r="FA83" i="6"/>
  <c r="FA121" i="6"/>
  <c r="FA145" i="6"/>
  <c r="FA123" i="6"/>
  <c r="FA169" i="6"/>
  <c r="FA147" i="6"/>
  <c r="FA171" i="6"/>
  <c r="FC84" i="6"/>
  <c r="FB86" i="6"/>
  <c r="EY103" i="6"/>
  <c r="EY105" i="6" s="1"/>
  <c r="EY79" i="6" s="1"/>
  <c r="EX37" i="5"/>
  <c r="EX38" i="5" s="1"/>
  <c r="EY33" i="5"/>
  <c r="EZ72" i="6"/>
  <c r="EY76" i="6"/>
  <c r="EY78" i="6" s="1"/>
  <c r="EZ170" i="6"/>
  <c r="EY174" i="6"/>
  <c r="EY176" i="6" s="1"/>
  <c r="EY82" i="6" s="1"/>
  <c r="EZ83" i="5" l="1"/>
  <c r="EZ84" i="5" s="1"/>
  <c r="EZ97" i="5"/>
  <c r="EZ98" i="5" s="1"/>
  <c r="EZ69" i="5"/>
  <c r="EZ70" i="5" s="1"/>
  <c r="EZ103" i="6"/>
  <c r="EZ105" i="6" s="1"/>
  <c r="EZ79" i="6" s="1"/>
  <c r="FB36" i="5"/>
  <c r="FB32" i="5"/>
  <c r="FB34" i="5"/>
  <c r="FC25" i="5"/>
  <c r="FD23" i="5"/>
  <c r="FB25" i="8"/>
  <c r="FB29" i="8"/>
  <c r="FB26" i="8"/>
  <c r="FB28" i="8"/>
  <c r="FB35" i="8"/>
  <c r="FB27" i="8"/>
  <c r="FA150" i="6"/>
  <c r="FA152" i="6" s="1"/>
  <c r="FA81" i="6" s="1"/>
  <c r="FB83" i="6"/>
  <c r="FB151" i="6"/>
  <c r="FB104" i="6"/>
  <c r="FB175" i="6"/>
  <c r="FB127" i="6"/>
  <c r="FB169" i="6"/>
  <c r="FB145" i="6"/>
  <c r="FB147" i="6"/>
  <c r="FB123" i="6"/>
  <c r="FB121" i="6"/>
  <c r="FB171" i="6"/>
  <c r="FA73" i="6"/>
  <c r="FA98" i="6"/>
  <c r="FA100" i="6"/>
  <c r="FA71" i="6"/>
  <c r="EZ55" i="5"/>
  <c r="EZ56" i="5" s="1"/>
  <c r="FC18" i="8"/>
  <c r="FC17" i="8"/>
  <c r="FC19" i="8"/>
  <c r="FC16" i="8"/>
  <c r="FC24" i="8"/>
  <c r="FC20" i="8"/>
  <c r="FE10" i="8"/>
  <c r="FD38" i="8"/>
  <c r="FD11" i="8"/>
  <c r="FD12" i="8"/>
  <c r="FD14" i="8"/>
  <c r="FD15" i="8"/>
  <c r="FD13" i="8"/>
  <c r="FD84" i="6"/>
  <c r="FC86" i="6"/>
  <c r="FA126" i="6"/>
  <c r="FA128" i="6" s="1"/>
  <c r="FA80" i="6" s="1"/>
  <c r="FA96" i="5"/>
  <c r="FA82" i="5"/>
  <c r="FA54" i="5"/>
  <c r="FA68" i="5"/>
  <c r="FA50" i="5"/>
  <c r="FA64" i="5"/>
  <c r="FA66" i="5"/>
  <c r="FA52" i="5"/>
  <c r="FA80" i="5"/>
  <c r="FA78" i="5"/>
  <c r="FA92" i="5"/>
  <c r="FA94" i="5"/>
  <c r="EY37" i="5"/>
  <c r="EY38" i="5" s="1"/>
  <c r="EZ33" i="5"/>
  <c r="FA170" i="6"/>
  <c r="EZ174" i="6"/>
  <c r="EZ176" i="6" s="1"/>
  <c r="EZ82" i="6" s="1"/>
  <c r="EZ76" i="6"/>
  <c r="EZ78" i="6" s="1"/>
  <c r="FA72" i="6"/>
  <c r="FA69" i="5" l="1"/>
  <c r="FA70" i="5" s="1"/>
  <c r="FA83" i="5"/>
  <c r="FA84" i="5" s="1"/>
  <c r="FB126" i="6"/>
  <c r="FB128" i="6" s="1"/>
  <c r="FB80" i="6" s="1"/>
  <c r="FC83" i="6"/>
  <c r="FC175" i="6"/>
  <c r="FC151" i="6"/>
  <c r="FC104" i="6"/>
  <c r="FC127" i="6"/>
  <c r="FC123" i="6"/>
  <c r="FC147" i="6"/>
  <c r="FC171" i="6"/>
  <c r="FC145" i="6"/>
  <c r="FC169" i="6"/>
  <c r="FC121" i="6"/>
  <c r="FF10" i="8"/>
  <c r="FE38" i="8"/>
  <c r="FE12" i="8"/>
  <c r="FE15" i="8"/>
  <c r="FE11" i="8"/>
  <c r="FE14" i="8"/>
  <c r="FE13" i="8"/>
  <c r="FE84" i="6"/>
  <c r="FD86" i="6"/>
  <c r="FA103" i="6"/>
  <c r="FA105" i="6" s="1"/>
  <c r="FA79" i="6" s="1"/>
  <c r="FC27" i="8"/>
  <c r="FC25" i="8"/>
  <c r="FC29" i="8"/>
  <c r="FC35" i="8"/>
  <c r="FC28" i="8"/>
  <c r="FC26" i="8"/>
  <c r="FB73" i="6"/>
  <c r="FB98" i="6"/>
  <c r="FB71" i="6"/>
  <c r="FB100" i="6"/>
  <c r="FD25" i="5"/>
  <c r="FE23" i="5"/>
  <c r="FA97" i="5"/>
  <c r="FA98" i="5" s="1"/>
  <c r="FA55" i="5"/>
  <c r="FA56" i="5" s="1"/>
  <c r="FD18" i="8"/>
  <c r="FD17" i="8"/>
  <c r="FD20" i="8"/>
  <c r="FD16" i="8"/>
  <c r="FD19" i="8"/>
  <c r="FD24" i="8"/>
  <c r="FB150" i="6"/>
  <c r="FB152" i="6" s="1"/>
  <c r="FB81" i="6" s="1"/>
  <c r="FC36" i="5"/>
  <c r="FC32" i="5"/>
  <c r="FC34" i="5"/>
  <c r="FB54" i="5"/>
  <c r="FB68" i="5"/>
  <c r="FB82" i="5"/>
  <c r="FB96" i="5"/>
  <c r="FB50" i="5"/>
  <c r="FB64" i="5"/>
  <c r="FB80" i="5"/>
  <c r="FB78" i="5"/>
  <c r="FB66" i="5"/>
  <c r="FB52" i="5"/>
  <c r="FB92" i="5"/>
  <c r="FB94" i="5"/>
  <c r="FA33" i="5"/>
  <c r="EZ37" i="5"/>
  <c r="EZ38" i="5" s="1"/>
  <c r="FB170" i="6"/>
  <c r="FA174" i="6"/>
  <c r="FA176" i="6" s="1"/>
  <c r="FA82" i="6" s="1"/>
  <c r="FA76" i="6"/>
  <c r="FA78" i="6" s="1"/>
  <c r="FB72" i="6"/>
  <c r="FB83" i="5" l="1"/>
  <c r="FB84" i="5" s="1"/>
  <c r="FB103" i="6"/>
  <c r="FB105" i="6" s="1"/>
  <c r="FB79" i="6" s="1"/>
  <c r="FC150" i="6"/>
  <c r="FC152" i="6" s="1"/>
  <c r="FC81" i="6" s="1"/>
  <c r="FB55" i="5"/>
  <c r="FB56" i="5" s="1"/>
  <c r="FC54" i="5"/>
  <c r="FC68" i="5"/>
  <c r="FC82" i="5"/>
  <c r="FC96" i="5"/>
  <c r="FC50" i="5"/>
  <c r="FC64" i="5"/>
  <c r="FC78" i="5"/>
  <c r="FC80" i="5"/>
  <c r="FC52" i="5"/>
  <c r="FC55" i="5" s="1"/>
  <c r="FC56" i="5" s="1"/>
  <c r="FC66" i="5"/>
  <c r="FC69" i="5" s="1"/>
  <c r="FC70" i="5" s="1"/>
  <c r="FC92" i="5"/>
  <c r="FC94" i="5"/>
  <c r="FF84" i="6"/>
  <c r="FE86" i="6"/>
  <c r="FD175" i="6"/>
  <c r="FD127" i="6"/>
  <c r="FD151" i="6"/>
  <c r="FD83" i="6"/>
  <c r="FD104" i="6"/>
  <c r="FD145" i="6"/>
  <c r="FD171" i="6"/>
  <c r="FD123" i="6"/>
  <c r="FD121" i="6"/>
  <c r="FD169" i="6"/>
  <c r="FD147" i="6"/>
  <c r="FC126" i="6"/>
  <c r="FC128" i="6" s="1"/>
  <c r="FC80" i="6" s="1"/>
  <c r="FD36" i="5"/>
  <c r="FD32" i="5"/>
  <c r="FD34" i="5"/>
  <c r="FG10" i="8"/>
  <c r="FF38" i="8"/>
  <c r="FF11" i="8"/>
  <c r="FF13" i="8"/>
  <c r="FF14" i="8"/>
  <c r="FF15" i="8"/>
  <c r="FF12" i="8"/>
  <c r="FB69" i="5"/>
  <c r="FB70" i="5" s="1"/>
  <c r="FB97" i="5"/>
  <c r="FB98" i="5" s="1"/>
  <c r="FD35" i="8"/>
  <c r="FD26" i="8"/>
  <c r="FD28" i="8"/>
  <c r="FD27" i="8"/>
  <c r="FD29" i="8"/>
  <c r="FD25" i="8"/>
  <c r="FF23" i="5"/>
  <c r="FE25" i="5"/>
  <c r="FE20" i="8"/>
  <c r="FE19" i="8"/>
  <c r="FE16" i="8"/>
  <c r="FE17" i="8"/>
  <c r="FE24" i="8"/>
  <c r="FE18" i="8"/>
  <c r="FC73" i="6"/>
  <c r="FC71" i="6"/>
  <c r="FC100" i="6"/>
  <c r="FC98" i="6"/>
  <c r="FA37" i="5"/>
  <c r="FA38" i="5" s="1"/>
  <c r="FB33" i="5"/>
  <c r="FC72" i="6"/>
  <c r="FB76" i="6"/>
  <c r="FB78" i="6" s="1"/>
  <c r="FC170" i="6"/>
  <c r="FB174" i="6"/>
  <c r="FB176" i="6" s="1"/>
  <c r="FB82" i="6" s="1"/>
  <c r="FC97" i="5" l="1"/>
  <c r="FC98" i="5" s="1"/>
  <c r="FC83" i="5"/>
  <c r="FC84" i="5" s="1"/>
  <c r="FD126" i="6"/>
  <c r="FD128" i="6" s="1"/>
  <c r="FD80" i="6" s="1"/>
  <c r="FC103" i="6"/>
  <c r="FC105" i="6" s="1"/>
  <c r="FC79" i="6" s="1"/>
  <c r="FE29" i="8"/>
  <c r="FE28" i="8"/>
  <c r="FE25" i="8"/>
  <c r="FE26" i="8"/>
  <c r="FE27" i="8"/>
  <c r="FE35" i="8"/>
  <c r="FF18" i="8"/>
  <c r="FF20" i="8"/>
  <c r="FF16" i="8"/>
  <c r="FF19" i="8"/>
  <c r="FF24" i="8"/>
  <c r="FF17" i="8"/>
  <c r="FD54" i="5"/>
  <c r="FD68" i="5"/>
  <c r="FD96" i="5"/>
  <c r="FD82" i="5"/>
  <c r="FD50" i="5"/>
  <c r="FD64" i="5"/>
  <c r="FD66" i="5"/>
  <c r="FD52" i="5"/>
  <c r="FD80" i="5"/>
  <c r="FD78" i="5"/>
  <c r="FD92" i="5"/>
  <c r="FD94" i="5"/>
  <c r="FE36" i="5"/>
  <c r="FE32" i="5"/>
  <c r="FE34" i="5"/>
  <c r="FH10" i="8"/>
  <c r="FG38" i="8"/>
  <c r="FG11" i="8"/>
  <c r="FG15" i="8"/>
  <c r="FG14" i="8"/>
  <c r="FG12" i="8"/>
  <c r="FG13" i="8"/>
  <c r="FD73" i="6"/>
  <c r="FD100" i="6"/>
  <c r="FD71" i="6"/>
  <c r="FD98" i="6"/>
  <c r="FE175" i="6"/>
  <c r="FE151" i="6"/>
  <c r="FE104" i="6"/>
  <c r="FE127" i="6"/>
  <c r="FE83" i="6"/>
  <c r="FE147" i="6"/>
  <c r="FE169" i="6"/>
  <c r="FE123" i="6"/>
  <c r="FE171" i="6"/>
  <c r="FE121" i="6"/>
  <c r="FE145" i="6"/>
  <c r="FG23" i="5"/>
  <c r="FF25" i="5"/>
  <c r="FD150" i="6"/>
  <c r="FD152" i="6" s="1"/>
  <c r="FD81" i="6" s="1"/>
  <c r="FG84" i="6"/>
  <c r="FF86" i="6"/>
  <c r="FB37" i="5"/>
  <c r="FB38" i="5" s="1"/>
  <c r="FC33" i="5"/>
  <c r="FD170" i="6"/>
  <c r="FC174" i="6"/>
  <c r="FC176" i="6" s="1"/>
  <c r="FC82" i="6" s="1"/>
  <c r="FD72" i="6"/>
  <c r="FC76" i="6"/>
  <c r="FC78" i="6" s="1"/>
  <c r="FD69" i="5" l="1"/>
  <c r="FD70" i="5" s="1"/>
  <c r="FD103" i="6"/>
  <c r="FD105" i="6" s="1"/>
  <c r="FD79" i="6" s="1"/>
  <c r="FD83" i="5"/>
  <c r="FD84" i="5" s="1"/>
  <c r="FF29" i="8"/>
  <c r="FF28" i="8"/>
  <c r="FF35" i="8"/>
  <c r="FF26" i="8"/>
  <c r="FF27" i="8"/>
  <c r="FF25" i="8"/>
  <c r="FF83" i="6"/>
  <c r="FF175" i="6"/>
  <c r="FF127" i="6"/>
  <c r="FF104" i="6"/>
  <c r="FF151" i="6"/>
  <c r="FF123" i="6"/>
  <c r="FF145" i="6"/>
  <c r="FF171" i="6"/>
  <c r="FF121" i="6"/>
  <c r="FF169" i="6"/>
  <c r="FF147" i="6"/>
  <c r="FF150" i="6" s="1"/>
  <c r="FF152" i="6" s="1"/>
  <c r="FF81" i="6" s="1"/>
  <c r="FG25" i="5"/>
  <c r="FH23" i="5"/>
  <c r="FE126" i="6"/>
  <c r="FE128" i="6" s="1"/>
  <c r="FE80" i="6" s="1"/>
  <c r="FH84" i="6"/>
  <c r="FG86" i="6"/>
  <c r="FG18" i="8"/>
  <c r="FG19" i="8"/>
  <c r="FG16" i="8"/>
  <c r="FG24" i="8"/>
  <c r="FG20" i="8"/>
  <c r="FG17" i="8"/>
  <c r="FE54" i="5"/>
  <c r="FE68" i="5"/>
  <c r="FE96" i="5"/>
  <c r="FE82" i="5"/>
  <c r="FE50" i="5"/>
  <c r="FE64" i="5"/>
  <c r="FE66" i="5"/>
  <c r="FE80" i="5"/>
  <c r="FE78" i="5"/>
  <c r="FE52" i="5"/>
  <c r="FE92" i="5"/>
  <c r="FE94" i="5"/>
  <c r="FF36" i="5"/>
  <c r="FF32" i="5"/>
  <c r="FF34" i="5"/>
  <c r="FE73" i="6"/>
  <c r="FE98" i="6"/>
  <c r="FE100" i="6"/>
  <c r="FE71" i="6"/>
  <c r="FE150" i="6"/>
  <c r="FE152" i="6" s="1"/>
  <c r="FE81" i="6" s="1"/>
  <c r="FI10" i="8"/>
  <c r="FH38" i="8"/>
  <c r="FH14" i="8"/>
  <c r="FH12" i="8"/>
  <c r="FH11" i="8"/>
  <c r="FH15" i="8"/>
  <c r="FH13" i="8"/>
  <c r="FD97" i="5"/>
  <c r="FD98" i="5" s="1"/>
  <c r="FD55" i="5"/>
  <c r="FD56" i="5" s="1"/>
  <c r="FD33" i="5"/>
  <c r="FC37" i="5"/>
  <c r="FC38" i="5" s="1"/>
  <c r="FD174" i="6"/>
  <c r="FD176" i="6" s="1"/>
  <c r="FD82" i="6" s="1"/>
  <c r="FE170" i="6"/>
  <c r="FE72" i="6"/>
  <c r="FD76" i="6"/>
  <c r="FD78" i="6" s="1"/>
  <c r="FE97" i="5" l="1"/>
  <c r="FE98" i="5" s="1"/>
  <c r="FF126" i="6"/>
  <c r="FF128" i="6" s="1"/>
  <c r="FF80" i="6" s="1"/>
  <c r="FE69" i="5"/>
  <c r="FE70" i="5" s="1"/>
  <c r="FE103" i="6"/>
  <c r="FE105" i="6" s="1"/>
  <c r="FE79" i="6" s="1"/>
  <c r="FE55" i="5"/>
  <c r="FE56" i="5" s="1"/>
  <c r="FE83" i="5"/>
  <c r="FE84" i="5" s="1"/>
  <c r="FH25" i="5"/>
  <c r="FI23" i="5"/>
  <c r="FF73" i="6"/>
  <c r="FF100" i="6"/>
  <c r="FF98" i="6"/>
  <c r="FF71" i="6"/>
  <c r="FH19" i="8"/>
  <c r="FH20" i="8"/>
  <c r="FH24" i="8"/>
  <c r="FH16" i="8"/>
  <c r="FH18" i="8"/>
  <c r="FH17" i="8"/>
  <c r="FG28" i="8"/>
  <c r="FG29" i="8"/>
  <c r="FG25" i="8"/>
  <c r="FG26" i="8"/>
  <c r="FG27" i="8"/>
  <c r="FG35" i="8"/>
  <c r="FG83" i="6"/>
  <c r="FG175" i="6"/>
  <c r="FG151" i="6"/>
  <c r="FG104" i="6"/>
  <c r="FG127" i="6"/>
  <c r="FG147" i="6"/>
  <c r="FG171" i="6"/>
  <c r="FG121" i="6"/>
  <c r="FG123" i="6"/>
  <c r="FG169" i="6"/>
  <c r="FG145" i="6"/>
  <c r="FG36" i="5"/>
  <c r="FG32" i="5"/>
  <c r="FG34" i="5"/>
  <c r="FJ10" i="8"/>
  <c r="FI38" i="8"/>
  <c r="FI11" i="8"/>
  <c r="FI13" i="8"/>
  <c r="FI12" i="8"/>
  <c r="FI15" i="8"/>
  <c r="FI14" i="8"/>
  <c r="FF54" i="5"/>
  <c r="FF68" i="5"/>
  <c r="FF82" i="5"/>
  <c r="FF96" i="5"/>
  <c r="FF50" i="5"/>
  <c r="FF64" i="5"/>
  <c r="FF66" i="5"/>
  <c r="FF52" i="5"/>
  <c r="FF80" i="5"/>
  <c r="FF78" i="5"/>
  <c r="FF92" i="5"/>
  <c r="FF94" i="5"/>
  <c r="FI84" i="6"/>
  <c r="FH86" i="6"/>
  <c r="FD37" i="5"/>
  <c r="FD38" i="5" s="1"/>
  <c r="FE33" i="5"/>
  <c r="FE174" i="6"/>
  <c r="FE176" i="6" s="1"/>
  <c r="FE82" i="6" s="1"/>
  <c r="FF170" i="6"/>
  <c r="FE76" i="6"/>
  <c r="FE78" i="6" s="1"/>
  <c r="FF72" i="6"/>
  <c r="FF97" i="5" l="1"/>
  <c r="FF98" i="5" s="1"/>
  <c r="FG126" i="6"/>
  <c r="FG128" i="6" s="1"/>
  <c r="FG80" i="6" s="1"/>
  <c r="FF83" i="5"/>
  <c r="FF84" i="5" s="1"/>
  <c r="FG150" i="6"/>
  <c r="FG152" i="6" s="1"/>
  <c r="FG81" i="6" s="1"/>
  <c r="FF103" i="6"/>
  <c r="FF105" i="6" s="1"/>
  <c r="FF79" i="6" s="1"/>
  <c r="FF69" i="5"/>
  <c r="FF70" i="5" s="1"/>
  <c r="FG73" i="6"/>
  <c r="FG71" i="6"/>
  <c r="FG98" i="6"/>
  <c r="FG100" i="6"/>
  <c r="FJ84" i="6"/>
  <c r="FI86" i="6"/>
  <c r="FF55" i="5"/>
  <c r="FF56" i="5" s="1"/>
  <c r="FG54" i="5"/>
  <c r="FG68" i="5"/>
  <c r="FG82" i="5"/>
  <c r="FG96" i="5"/>
  <c r="FG50" i="5"/>
  <c r="FG64" i="5"/>
  <c r="FG78" i="5"/>
  <c r="FG80" i="5"/>
  <c r="FG66" i="5"/>
  <c r="FG52" i="5"/>
  <c r="FG92" i="5"/>
  <c r="FG94" i="5"/>
  <c r="FJ23" i="5"/>
  <c r="FI25" i="5"/>
  <c r="FI16" i="8"/>
  <c r="FI17" i="8"/>
  <c r="FI18" i="8"/>
  <c r="FI19" i="8"/>
  <c r="FI20" i="8"/>
  <c r="FI24" i="8"/>
  <c r="FH127" i="6"/>
  <c r="FH104" i="6"/>
  <c r="FH175" i="6"/>
  <c r="FH151" i="6"/>
  <c r="FH83" i="6"/>
  <c r="FH145" i="6"/>
  <c r="FH169" i="6"/>
  <c r="FH147" i="6"/>
  <c r="FH123" i="6"/>
  <c r="FH121" i="6"/>
  <c r="FH171" i="6"/>
  <c r="FJ38" i="8"/>
  <c r="FK10" i="8"/>
  <c r="FJ11" i="8"/>
  <c r="FJ12" i="8"/>
  <c r="FJ15" i="8"/>
  <c r="FJ14" i="8"/>
  <c r="FJ13" i="8"/>
  <c r="FH27" i="8"/>
  <c r="FH28" i="8"/>
  <c r="FH26" i="8"/>
  <c r="FH29" i="8"/>
  <c r="FH25" i="8"/>
  <c r="FH35" i="8"/>
  <c r="FH36" i="5"/>
  <c r="FH34" i="5"/>
  <c r="FH32" i="5"/>
  <c r="FF33" i="5"/>
  <c r="FE37" i="5"/>
  <c r="FE38" i="5" s="1"/>
  <c r="FG170" i="6"/>
  <c r="FF174" i="6"/>
  <c r="FF176" i="6" s="1"/>
  <c r="FF82" i="6" s="1"/>
  <c r="FG72" i="6"/>
  <c r="FF76" i="6"/>
  <c r="FF78" i="6" s="1"/>
  <c r="FH150" i="6" l="1"/>
  <c r="FH152" i="6" s="1"/>
  <c r="FH81" i="6" s="1"/>
  <c r="FG97" i="5"/>
  <c r="FG98" i="5" s="1"/>
  <c r="FG83" i="5"/>
  <c r="FG84" i="5" s="1"/>
  <c r="FH126" i="6"/>
  <c r="FH128" i="6" s="1"/>
  <c r="FH80" i="6" s="1"/>
  <c r="FG69" i="5"/>
  <c r="FG70" i="5" s="1"/>
  <c r="FG103" i="6"/>
  <c r="FG105" i="6" s="1"/>
  <c r="FG79" i="6" s="1"/>
  <c r="FL10" i="8"/>
  <c r="FK38" i="8"/>
  <c r="FK15" i="8"/>
  <c r="FK12" i="8"/>
  <c r="FK14" i="8"/>
  <c r="FK13" i="8"/>
  <c r="FK11" i="8"/>
  <c r="FH73" i="6"/>
  <c r="FH100" i="6"/>
  <c r="FH98" i="6"/>
  <c r="FH71" i="6"/>
  <c r="FK23" i="5"/>
  <c r="FJ25" i="5"/>
  <c r="FJ24" i="8"/>
  <c r="FJ17" i="8"/>
  <c r="FJ19" i="8"/>
  <c r="FJ16" i="8"/>
  <c r="FJ18" i="8"/>
  <c r="FJ20" i="8"/>
  <c r="FI27" i="8"/>
  <c r="FI35" i="8"/>
  <c r="FI26" i="8"/>
  <c r="FI29" i="8"/>
  <c r="FI25" i="8"/>
  <c r="FI28" i="8"/>
  <c r="FI151" i="6"/>
  <c r="FI175" i="6"/>
  <c r="FI127" i="6"/>
  <c r="FI83" i="6"/>
  <c r="FI104" i="6"/>
  <c r="FI145" i="6"/>
  <c r="FI169" i="6"/>
  <c r="FI171" i="6"/>
  <c r="FI147" i="6"/>
  <c r="FI121" i="6"/>
  <c r="FI123" i="6"/>
  <c r="FH96" i="5"/>
  <c r="FH82" i="5"/>
  <c r="FH54" i="5"/>
  <c r="FH68" i="5"/>
  <c r="FH50" i="5"/>
  <c r="FH64" i="5"/>
  <c r="FH78" i="5"/>
  <c r="FH80" i="5"/>
  <c r="FH66" i="5"/>
  <c r="FH52" i="5"/>
  <c r="FH92" i="5"/>
  <c r="FH94" i="5"/>
  <c r="FI36" i="5"/>
  <c r="FI32" i="5"/>
  <c r="FI34" i="5"/>
  <c r="FG55" i="5"/>
  <c r="FG56" i="5" s="1"/>
  <c r="FK84" i="6"/>
  <c r="FJ86" i="6"/>
  <c r="FF37" i="5"/>
  <c r="FF38" i="5" s="1"/>
  <c r="FG33" i="5"/>
  <c r="FH170" i="6"/>
  <c r="FG174" i="6"/>
  <c r="FG176" i="6" s="1"/>
  <c r="FG82" i="6" s="1"/>
  <c r="FG76" i="6"/>
  <c r="FG78" i="6" s="1"/>
  <c r="FH72" i="6"/>
  <c r="FI150" i="6" l="1"/>
  <c r="FI152" i="6" s="1"/>
  <c r="FI81" i="6" s="1"/>
  <c r="FH97" i="5"/>
  <c r="FH98" i="5" s="1"/>
  <c r="FH83" i="5"/>
  <c r="FH84" i="5" s="1"/>
  <c r="FI126" i="6"/>
  <c r="FI128" i="6" s="1"/>
  <c r="FI80" i="6" s="1"/>
  <c r="FH55" i="5"/>
  <c r="FH56" i="5" s="1"/>
  <c r="FK25" i="5"/>
  <c r="FL23" i="5"/>
  <c r="FJ28" i="8"/>
  <c r="FJ35" i="8"/>
  <c r="FJ27" i="8"/>
  <c r="FJ26" i="8"/>
  <c r="FJ25" i="8"/>
  <c r="FJ29" i="8"/>
  <c r="FK24" i="8"/>
  <c r="FK20" i="8"/>
  <c r="FK16" i="8"/>
  <c r="FK18" i="8"/>
  <c r="FK19" i="8"/>
  <c r="FK17" i="8"/>
  <c r="FJ104" i="6"/>
  <c r="FJ83" i="6"/>
  <c r="FJ175" i="6"/>
  <c r="FJ151" i="6"/>
  <c r="FJ127" i="6"/>
  <c r="FJ123" i="6"/>
  <c r="FJ169" i="6"/>
  <c r="FJ171" i="6"/>
  <c r="FJ121" i="6"/>
  <c r="FJ145" i="6"/>
  <c r="FJ147" i="6"/>
  <c r="FK86" i="6"/>
  <c r="FL84" i="6"/>
  <c r="FI96" i="5"/>
  <c r="FI54" i="5"/>
  <c r="FI68" i="5"/>
  <c r="FI82" i="5"/>
  <c r="FI50" i="5"/>
  <c r="FI64" i="5"/>
  <c r="FI78" i="5"/>
  <c r="FI66" i="5"/>
  <c r="FI52" i="5"/>
  <c r="FI55" i="5" s="1"/>
  <c r="FI56" i="5" s="1"/>
  <c r="FI80" i="5"/>
  <c r="FI92" i="5"/>
  <c r="FI94" i="5"/>
  <c r="FH69" i="5"/>
  <c r="FH70" i="5" s="1"/>
  <c r="FI73" i="6"/>
  <c r="FI100" i="6"/>
  <c r="FI71" i="6"/>
  <c r="FI98" i="6"/>
  <c r="FJ36" i="5"/>
  <c r="FJ32" i="5"/>
  <c r="FJ34" i="5"/>
  <c r="FH103" i="6"/>
  <c r="FH105" i="6" s="1"/>
  <c r="FH79" i="6" s="1"/>
  <c r="FM10" i="8"/>
  <c r="FL38" i="8"/>
  <c r="FL15" i="8"/>
  <c r="FL11" i="8"/>
  <c r="FL13" i="8"/>
  <c r="FL14" i="8"/>
  <c r="FL12" i="8"/>
  <c r="FH33" i="5"/>
  <c r="FG37" i="5"/>
  <c r="FG38" i="5" s="1"/>
  <c r="FH76" i="6"/>
  <c r="FH78" i="6" s="1"/>
  <c r="FI72" i="6"/>
  <c r="FI170" i="6"/>
  <c r="FH174" i="6"/>
  <c r="FH176" i="6" s="1"/>
  <c r="FH82" i="6" s="1"/>
  <c r="FI97" i="5" l="1"/>
  <c r="FI98" i="5" s="1"/>
  <c r="FI69" i="5"/>
  <c r="FI70" i="5" s="1"/>
  <c r="FJ126" i="6"/>
  <c r="FJ128" i="6" s="1"/>
  <c r="FJ80" i="6" s="1"/>
  <c r="FJ73" i="6"/>
  <c r="FJ98" i="6"/>
  <c r="FJ71" i="6"/>
  <c r="FJ100" i="6"/>
  <c r="FM84" i="6"/>
  <c r="FL86" i="6"/>
  <c r="FL19" i="8"/>
  <c r="FL24" i="8"/>
  <c r="FL18" i="8"/>
  <c r="FL20" i="8"/>
  <c r="FL17" i="8"/>
  <c r="FL16" i="8"/>
  <c r="FI103" i="6"/>
  <c r="FI105" i="6" s="1"/>
  <c r="FI79" i="6" s="1"/>
  <c r="FK83" i="6"/>
  <c r="FK151" i="6"/>
  <c r="FK104" i="6"/>
  <c r="FK175" i="6"/>
  <c r="FK127" i="6"/>
  <c r="FK121" i="6"/>
  <c r="FK123" i="6"/>
  <c r="FK147" i="6"/>
  <c r="FK169" i="6"/>
  <c r="FK171" i="6"/>
  <c r="FK145" i="6"/>
  <c r="FL25" i="5"/>
  <c r="FM23" i="5"/>
  <c r="FN10" i="8"/>
  <c r="FM38" i="8"/>
  <c r="FM11" i="8"/>
  <c r="FM13" i="8"/>
  <c r="FM14" i="8"/>
  <c r="FM12" i="8"/>
  <c r="FM15" i="8"/>
  <c r="FJ54" i="5"/>
  <c r="FJ68" i="5"/>
  <c r="FJ82" i="5"/>
  <c r="FJ96" i="5"/>
  <c r="FJ50" i="5"/>
  <c r="FJ64" i="5"/>
  <c r="FJ80" i="5"/>
  <c r="FJ66" i="5"/>
  <c r="FJ52" i="5"/>
  <c r="FJ55" i="5" s="1"/>
  <c r="FJ56" i="5" s="1"/>
  <c r="FJ78" i="5"/>
  <c r="FJ92" i="5"/>
  <c r="FJ94" i="5"/>
  <c r="FI83" i="5"/>
  <c r="FI84" i="5" s="1"/>
  <c r="FJ150" i="6"/>
  <c r="FJ152" i="6" s="1"/>
  <c r="FJ81" i="6" s="1"/>
  <c r="FK25" i="8"/>
  <c r="FK28" i="8"/>
  <c r="FK27" i="8"/>
  <c r="FK26" i="8"/>
  <c r="FK35" i="8"/>
  <c r="FK29" i="8"/>
  <c r="FK36" i="5"/>
  <c r="FK32" i="5"/>
  <c r="FK34" i="5"/>
  <c r="FH37" i="5"/>
  <c r="FH38" i="5" s="1"/>
  <c r="FI33" i="5"/>
  <c r="FJ72" i="6"/>
  <c r="FI76" i="6"/>
  <c r="FI78" i="6" s="1"/>
  <c r="FJ170" i="6"/>
  <c r="FI174" i="6"/>
  <c r="FI176" i="6" s="1"/>
  <c r="FI82" i="6" s="1"/>
  <c r="FJ103" i="6" l="1"/>
  <c r="FJ105" i="6" s="1"/>
  <c r="FJ79" i="6" s="1"/>
  <c r="FJ97" i="5"/>
  <c r="FJ98" i="5" s="1"/>
  <c r="FK150" i="6"/>
  <c r="FK152" i="6" s="1"/>
  <c r="FK81" i="6" s="1"/>
  <c r="FK54" i="5"/>
  <c r="FK68" i="5"/>
  <c r="FK82" i="5"/>
  <c r="FK96" i="5"/>
  <c r="FK50" i="5"/>
  <c r="FK64" i="5"/>
  <c r="FK52" i="5"/>
  <c r="FK80" i="5"/>
  <c r="FK78" i="5"/>
  <c r="FK66" i="5"/>
  <c r="FK69" i="5" s="1"/>
  <c r="FK70" i="5" s="1"/>
  <c r="FK92" i="5"/>
  <c r="FK94" i="5"/>
  <c r="FN23" i="5"/>
  <c r="FM25" i="5"/>
  <c r="FK73" i="6"/>
  <c r="FK71" i="6"/>
  <c r="FK98" i="6"/>
  <c r="FK100" i="6"/>
  <c r="FL175" i="6"/>
  <c r="FL127" i="6"/>
  <c r="FL151" i="6"/>
  <c r="FL83" i="6"/>
  <c r="FL104" i="6"/>
  <c r="FL171" i="6"/>
  <c r="FL145" i="6"/>
  <c r="FL147" i="6"/>
  <c r="FL123" i="6"/>
  <c r="FL169" i="6"/>
  <c r="FL121" i="6"/>
  <c r="FN84" i="6"/>
  <c r="FM86" i="6"/>
  <c r="FO10" i="8"/>
  <c r="FN38" i="8"/>
  <c r="FN12" i="8"/>
  <c r="FN11" i="8"/>
  <c r="FN15" i="8"/>
  <c r="FN14" i="8"/>
  <c r="FN13" i="8"/>
  <c r="FJ69" i="5"/>
  <c r="FJ70" i="5" s="1"/>
  <c r="FL36" i="5"/>
  <c r="FL32" i="5"/>
  <c r="FL34" i="5"/>
  <c r="FJ83" i="5"/>
  <c r="FJ84" i="5" s="1"/>
  <c r="FM24" i="8"/>
  <c r="FM17" i="8"/>
  <c r="FM20" i="8"/>
  <c r="FM16" i="8"/>
  <c r="FM18" i="8"/>
  <c r="FM19" i="8"/>
  <c r="FK126" i="6"/>
  <c r="FK128" i="6" s="1"/>
  <c r="FK80" i="6" s="1"/>
  <c r="FL25" i="8"/>
  <c r="FL26" i="8"/>
  <c r="FL28" i="8"/>
  <c r="FL27" i="8"/>
  <c r="FL29" i="8"/>
  <c r="FL35" i="8"/>
  <c r="FI37" i="5"/>
  <c r="FI38" i="5" s="1"/>
  <c r="FJ33" i="5"/>
  <c r="FJ76" i="6"/>
  <c r="FJ78" i="6" s="1"/>
  <c r="FK72" i="6"/>
  <c r="FK170" i="6"/>
  <c r="FJ174" i="6"/>
  <c r="FJ176" i="6" s="1"/>
  <c r="FJ82" i="6" s="1"/>
  <c r="FK97" i="5" l="1"/>
  <c r="FK98" i="5" s="1"/>
  <c r="FL150" i="6"/>
  <c r="FL152" i="6" s="1"/>
  <c r="FL81" i="6" s="1"/>
  <c r="FK103" i="6"/>
  <c r="FK105" i="6" s="1"/>
  <c r="FK79" i="6" s="1"/>
  <c r="FK83" i="5"/>
  <c r="FK84" i="5" s="1"/>
  <c r="FL126" i="6"/>
  <c r="FL128" i="6" s="1"/>
  <c r="FL80" i="6" s="1"/>
  <c r="FK55" i="5"/>
  <c r="FK56" i="5" s="1"/>
  <c r="FM28" i="8"/>
  <c r="FM27" i="8"/>
  <c r="FM35" i="8"/>
  <c r="FM25" i="8"/>
  <c r="FM29" i="8"/>
  <c r="FM26" i="8"/>
  <c r="FL54" i="5"/>
  <c r="FL68" i="5"/>
  <c r="FL96" i="5"/>
  <c r="FL82" i="5"/>
  <c r="FL50" i="5"/>
  <c r="FL64" i="5"/>
  <c r="FL66" i="5"/>
  <c r="FL80" i="5"/>
  <c r="FL52" i="5"/>
  <c r="FL55" i="5" s="1"/>
  <c r="FL56" i="5" s="1"/>
  <c r="FL78" i="5"/>
  <c r="FL92" i="5"/>
  <c r="FL94" i="5"/>
  <c r="FM175" i="6"/>
  <c r="FM151" i="6"/>
  <c r="FM104" i="6"/>
  <c r="FM127" i="6"/>
  <c r="FM83" i="6"/>
  <c r="FM123" i="6"/>
  <c r="FM145" i="6"/>
  <c r="FM147" i="6"/>
  <c r="FM171" i="6"/>
  <c r="FM121" i="6"/>
  <c r="FM169" i="6"/>
  <c r="FN86" i="6"/>
  <c r="FO84" i="6"/>
  <c r="FL73" i="6"/>
  <c r="FL98" i="6"/>
  <c r="FL100" i="6"/>
  <c r="FL71" i="6"/>
  <c r="FM36" i="5"/>
  <c r="FM32" i="5"/>
  <c r="FM34" i="5"/>
  <c r="FP10" i="8"/>
  <c r="FO38" i="8"/>
  <c r="FO12" i="8"/>
  <c r="FO14" i="8"/>
  <c r="FO11" i="8"/>
  <c r="FO13" i="8"/>
  <c r="FO15" i="8"/>
  <c r="FN24" i="8"/>
  <c r="FN20" i="8"/>
  <c r="FN17" i="8"/>
  <c r="FN16" i="8"/>
  <c r="FN19" i="8"/>
  <c r="FN18" i="8"/>
  <c r="FO23" i="5"/>
  <c r="FN25" i="5"/>
  <c r="FK33" i="5"/>
  <c r="FJ37" i="5"/>
  <c r="FJ38" i="5" s="1"/>
  <c r="FL170" i="6"/>
  <c r="FK174" i="6"/>
  <c r="FK176" i="6" s="1"/>
  <c r="FK82" i="6" s="1"/>
  <c r="FK76" i="6"/>
  <c r="FK78" i="6" s="1"/>
  <c r="FL72" i="6"/>
  <c r="FL103" i="6" l="1"/>
  <c r="FL105" i="6" s="1"/>
  <c r="FL79" i="6" s="1"/>
  <c r="FM150" i="6"/>
  <c r="FM152" i="6" s="1"/>
  <c r="FM81" i="6" s="1"/>
  <c r="FL97" i="5"/>
  <c r="FL98" i="5" s="1"/>
  <c r="FM54" i="5"/>
  <c r="FM68" i="5"/>
  <c r="FM96" i="5"/>
  <c r="FM82" i="5"/>
  <c r="FM50" i="5"/>
  <c r="FM64" i="5"/>
  <c r="FM78" i="5"/>
  <c r="FM52" i="5"/>
  <c r="FM80" i="5"/>
  <c r="FM66" i="5"/>
  <c r="FM69" i="5" s="1"/>
  <c r="FM70" i="5" s="1"/>
  <c r="FM92" i="5"/>
  <c r="FM94" i="5"/>
  <c r="FO18" i="8"/>
  <c r="FO19" i="8"/>
  <c r="FO17" i="8"/>
  <c r="FO16" i="8"/>
  <c r="FO20" i="8"/>
  <c r="FO24" i="8"/>
  <c r="FM126" i="6"/>
  <c r="FM128" i="6" s="1"/>
  <c r="FM80" i="6" s="1"/>
  <c r="FQ10" i="8"/>
  <c r="FP38" i="8"/>
  <c r="FP11" i="8"/>
  <c r="FP14" i="8"/>
  <c r="FP12" i="8"/>
  <c r="FP15" i="8"/>
  <c r="FP13" i="8"/>
  <c r="FP84" i="6"/>
  <c r="FO86" i="6"/>
  <c r="FM73" i="6"/>
  <c r="FM98" i="6"/>
  <c r="FM71" i="6"/>
  <c r="FM100" i="6"/>
  <c r="FO25" i="5"/>
  <c r="FP23" i="5"/>
  <c r="FN104" i="6"/>
  <c r="FN83" i="6"/>
  <c r="FN151" i="6"/>
  <c r="FN175" i="6"/>
  <c r="FN127" i="6"/>
  <c r="FN145" i="6"/>
  <c r="FN147" i="6"/>
  <c r="FN123" i="6"/>
  <c r="FN169" i="6"/>
  <c r="FN171" i="6"/>
  <c r="FN121" i="6"/>
  <c r="FL83" i="5"/>
  <c r="FL84" i="5" s="1"/>
  <c r="FN28" i="8"/>
  <c r="FN35" i="8"/>
  <c r="FN25" i="8"/>
  <c r="FN27" i="8"/>
  <c r="FN26" i="8"/>
  <c r="FN29" i="8"/>
  <c r="FN36" i="5"/>
  <c r="FN34" i="5"/>
  <c r="FN32" i="5"/>
  <c r="FL69" i="5"/>
  <c r="FL70" i="5" s="1"/>
  <c r="FK37" i="5"/>
  <c r="FK38" i="5" s="1"/>
  <c r="FL33" i="5"/>
  <c r="FL76" i="6"/>
  <c r="FL78" i="6" s="1"/>
  <c r="FM72" i="6"/>
  <c r="FL174" i="6"/>
  <c r="FL176" i="6" s="1"/>
  <c r="FL82" i="6" s="1"/>
  <c r="FM170" i="6"/>
  <c r="FM55" i="5" l="1"/>
  <c r="FM56" i="5" s="1"/>
  <c r="FM103" i="6"/>
  <c r="FM105" i="6" s="1"/>
  <c r="FM79" i="6" s="1"/>
  <c r="FM97" i="5"/>
  <c r="FM98" i="5" s="1"/>
  <c r="FQ84" i="6"/>
  <c r="FP86" i="6"/>
  <c r="FN126" i="6"/>
  <c r="FN128" i="6" s="1"/>
  <c r="FN80" i="6" s="1"/>
  <c r="FP25" i="5"/>
  <c r="FQ23" i="5"/>
  <c r="FO27" i="8"/>
  <c r="FO29" i="8"/>
  <c r="FO26" i="8"/>
  <c r="FO35" i="8"/>
  <c r="FO28" i="8"/>
  <c r="FO25" i="8"/>
  <c r="FN73" i="6"/>
  <c r="FN71" i="6"/>
  <c r="FN98" i="6"/>
  <c r="FN100" i="6"/>
  <c r="FO83" i="6"/>
  <c r="FO151" i="6"/>
  <c r="FO104" i="6"/>
  <c r="FO175" i="6"/>
  <c r="FO127" i="6"/>
  <c r="FO171" i="6"/>
  <c r="FO121" i="6"/>
  <c r="FO169" i="6"/>
  <c r="FO145" i="6"/>
  <c r="FO147" i="6"/>
  <c r="FO123" i="6"/>
  <c r="FO126" i="6" s="1"/>
  <c r="FO128" i="6" s="1"/>
  <c r="FO80" i="6" s="1"/>
  <c r="FR10" i="8"/>
  <c r="FQ38" i="8"/>
  <c r="FQ11" i="8"/>
  <c r="FQ14" i="8"/>
  <c r="FQ12" i="8"/>
  <c r="FQ13" i="8"/>
  <c r="FQ15" i="8"/>
  <c r="FN54" i="5"/>
  <c r="FN68" i="5"/>
  <c r="FN96" i="5"/>
  <c r="FN82" i="5"/>
  <c r="FN50" i="5"/>
  <c r="FN64" i="5"/>
  <c r="FN78" i="5"/>
  <c r="FN66" i="5"/>
  <c r="FN80" i="5"/>
  <c r="FN52" i="5"/>
  <c r="FN92" i="5"/>
  <c r="FN94" i="5"/>
  <c r="FN150" i="6"/>
  <c r="FN152" i="6" s="1"/>
  <c r="FN81" i="6" s="1"/>
  <c r="FO36" i="5"/>
  <c r="FO32" i="5"/>
  <c r="FO34" i="5"/>
  <c r="FP20" i="8"/>
  <c r="FP16" i="8"/>
  <c r="FP24" i="8"/>
  <c r="FP18" i="8"/>
  <c r="FP17" i="8"/>
  <c r="FP19" i="8"/>
  <c r="FM83" i="5"/>
  <c r="FM84" i="5" s="1"/>
  <c r="FL37" i="5"/>
  <c r="FL38" i="5" s="1"/>
  <c r="FM33" i="5"/>
  <c r="FN72" i="6"/>
  <c r="FM76" i="6"/>
  <c r="FM78" i="6" s="1"/>
  <c r="FM174" i="6"/>
  <c r="FM176" i="6" s="1"/>
  <c r="FM82" i="6" s="1"/>
  <c r="FN170" i="6"/>
  <c r="FN55" i="5" l="1"/>
  <c r="FN56" i="5" s="1"/>
  <c r="FN103" i="6"/>
  <c r="FN105" i="6" s="1"/>
  <c r="FN79" i="6" s="1"/>
  <c r="FQ17" i="8"/>
  <c r="FQ19" i="8"/>
  <c r="FQ20" i="8"/>
  <c r="FQ18" i="8"/>
  <c r="FQ16" i="8"/>
  <c r="FQ24" i="8"/>
  <c r="FP36" i="5"/>
  <c r="FP34" i="5"/>
  <c r="FP32" i="5"/>
  <c r="FO54" i="5"/>
  <c r="FO68" i="5"/>
  <c r="FO82" i="5"/>
  <c r="FO96" i="5"/>
  <c r="FO50" i="5"/>
  <c r="FO64" i="5"/>
  <c r="FO52" i="5"/>
  <c r="FO80" i="5"/>
  <c r="FO66" i="5"/>
  <c r="FO78" i="5"/>
  <c r="FO92" i="5"/>
  <c r="FO94" i="5"/>
  <c r="FS10" i="8"/>
  <c r="FR38" i="8"/>
  <c r="FR13" i="8"/>
  <c r="FR12" i="8"/>
  <c r="FR15" i="8"/>
  <c r="FR14" i="8"/>
  <c r="FR11" i="8"/>
  <c r="FP28" i="8"/>
  <c r="FP25" i="8"/>
  <c r="FP29" i="8"/>
  <c r="FP35" i="8"/>
  <c r="FP26" i="8"/>
  <c r="FP27" i="8"/>
  <c r="FN83" i="5"/>
  <c r="FN84" i="5" s="1"/>
  <c r="FP151" i="6"/>
  <c r="FP104" i="6"/>
  <c r="FP175" i="6"/>
  <c r="FP127" i="6"/>
  <c r="FP83" i="6"/>
  <c r="FP145" i="6"/>
  <c r="FP123" i="6"/>
  <c r="FP171" i="6"/>
  <c r="FP147" i="6"/>
  <c r="FP169" i="6"/>
  <c r="FP121" i="6"/>
  <c r="FO73" i="6"/>
  <c r="FO98" i="6"/>
  <c r="FO100" i="6"/>
  <c r="FO71" i="6"/>
  <c r="FN97" i="5"/>
  <c r="FN98" i="5" s="1"/>
  <c r="FN69" i="5"/>
  <c r="FN70" i="5" s="1"/>
  <c r="FO150" i="6"/>
  <c r="FO152" i="6" s="1"/>
  <c r="FO81" i="6" s="1"/>
  <c r="FR23" i="5"/>
  <c r="FQ25" i="5"/>
  <c r="FR84" i="6"/>
  <c r="FQ86" i="6"/>
  <c r="FM37" i="5"/>
  <c r="FM38" i="5" s="1"/>
  <c r="FN33" i="5"/>
  <c r="FN174" i="6"/>
  <c r="FN176" i="6" s="1"/>
  <c r="FN82" i="6" s="1"/>
  <c r="FO170" i="6"/>
  <c r="FO72" i="6"/>
  <c r="FN76" i="6"/>
  <c r="FN78" i="6" s="1"/>
  <c r="FO55" i="5" l="1"/>
  <c r="FO56" i="5" s="1"/>
  <c r="FO69" i="5"/>
  <c r="FO70" i="5" s="1"/>
  <c r="FP150" i="6"/>
  <c r="FP152" i="6" s="1"/>
  <c r="FP81" i="6" s="1"/>
  <c r="FQ36" i="5"/>
  <c r="FQ34" i="5"/>
  <c r="FQ32" i="5"/>
  <c r="FR18" i="8"/>
  <c r="FR20" i="8"/>
  <c r="FR19" i="8"/>
  <c r="FR17" i="8"/>
  <c r="FR24" i="8"/>
  <c r="FR16" i="8"/>
  <c r="FP96" i="5"/>
  <c r="FP82" i="5"/>
  <c r="FP68" i="5"/>
  <c r="FP54" i="5"/>
  <c r="FP50" i="5"/>
  <c r="FP64" i="5"/>
  <c r="FP80" i="5"/>
  <c r="FP66" i="5"/>
  <c r="FP52" i="5"/>
  <c r="FP55" i="5" s="1"/>
  <c r="FP56" i="5" s="1"/>
  <c r="FP78" i="5"/>
  <c r="FP92" i="5"/>
  <c r="FP94" i="5"/>
  <c r="FS84" i="6"/>
  <c r="FR86" i="6"/>
  <c r="FP73" i="6"/>
  <c r="FP98" i="6"/>
  <c r="FP71" i="6"/>
  <c r="FP100" i="6"/>
  <c r="FS23" i="5"/>
  <c r="FR25" i="5"/>
  <c r="FP126" i="6"/>
  <c r="FP128" i="6" s="1"/>
  <c r="FP80" i="6" s="1"/>
  <c r="FT10" i="8"/>
  <c r="FS38" i="8"/>
  <c r="FS15" i="8"/>
  <c r="FS11" i="8"/>
  <c r="FS14" i="8"/>
  <c r="FS12" i="8"/>
  <c r="FS13" i="8"/>
  <c r="FQ35" i="8"/>
  <c r="FQ29" i="8"/>
  <c r="FQ27" i="8"/>
  <c r="FQ25" i="8"/>
  <c r="FQ28" i="8"/>
  <c r="FQ26" i="8"/>
  <c r="FQ151" i="6"/>
  <c r="FQ104" i="6"/>
  <c r="FQ175" i="6"/>
  <c r="FQ127" i="6"/>
  <c r="FQ83" i="6"/>
  <c r="FQ145" i="6"/>
  <c r="FQ171" i="6"/>
  <c r="FQ123" i="6"/>
  <c r="FQ147" i="6"/>
  <c r="FQ121" i="6"/>
  <c r="FQ169" i="6"/>
  <c r="FO103" i="6"/>
  <c r="FO105" i="6" s="1"/>
  <c r="FO79" i="6" s="1"/>
  <c r="FO97" i="5"/>
  <c r="FO98" i="5" s="1"/>
  <c r="FO83" i="5"/>
  <c r="FO84" i="5" s="1"/>
  <c r="FO33" i="5"/>
  <c r="FN37" i="5"/>
  <c r="FN38" i="5" s="1"/>
  <c r="FP170" i="6"/>
  <c r="FO174" i="6"/>
  <c r="FO176" i="6" s="1"/>
  <c r="FO82" i="6" s="1"/>
  <c r="FP72" i="6"/>
  <c r="FO76" i="6"/>
  <c r="FO78" i="6" s="1"/>
  <c r="FQ126" i="6" l="1"/>
  <c r="FQ128" i="6" s="1"/>
  <c r="FQ80" i="6" s="1"/>
  <c r="FP103" i="6"/>
  <c r="FP105" i="6" s="1"/>
  <c r="FP79" i="6" s="1"/>
  <c r="FQ150" i="6"/>
  <c r="FQ152" i="6" s="1"/>
  <c r="FQ81" i="6" s="1"/>
  <c r="FP83" i="5"/>
  <c r="FP84" i="5" s="1"/>
  <c r="FR35" i="8"/>
  <c r="FR27" i="8"/>
  <c r="FR26" i="8"/>
  <c r="FR29" i="8"/>
  <c r="FR25" i="8"/>
  <c r="FR28" i="8"/>
  <c r="FQ73" i="6"/>
  <c r="FQ98" i="6"/>
  <c r="FQ100" i="6"/>
  <c r="FQ71" i="6"/>
  <c r="FS25" i="5"/>
  <c r="FT23" i="5"/>
  <c r="FR83" i="6"/>
  <c r="FR175" i="6"/>
  <c r="FR151" i="6"/>
  <c r="FR104" i="6"/>
  <c r="FR127" i="6"/>
  <c r="FR147" i="6"/>
  <c r="FR145" i="6"/>
  <c r="FR171" i="6"/>
  <c r="FR169" i="6"/>
  <c r="FR123" i="6"/>
  <c r="FR121" i="6"/>
  <c r="FS18" i="8"/>
  <c r="FS16" i="8"/>
  <c r="FS19" i="8"/>
  <c r="FS20" i="8"/>
  <c r="FS24" i="8"/>
  <c r="FS17" i="8"/>
  <c r="FU10" i="8"/>
  <c r="FT38" i="8"/>
  <c r="FT12" i="8"/>
  <c r="FT15" i="8"/>
  <c r="FT14" i="8"/>
  <c r="FT13" i="8"/>
  <c r="FT11" i="8"/>
  <c r="FT84" i="6"/>
  <c r="FS86" i="6"/>
  <c r="FR36" i="5"/>
  <c r="FR32" i="5"/>
  <c r="FR34" i="5"/>
  <c r="FP97" i="5"/>
  <c r="FP98" i="5" s="1"/>
  <c r="FP69" i="5"/>
  <c r="FP70" i="5" s="1"/>
  <c r="FQ96" i="5"/>
  <c r="FQ82" i="5"/>
  <c r="FQ68" i="5"/>
  <c r="FQ54" i="5"/>
  <c r="FQ50" i="5"/>
  <c r="FQ64" i="5"/>
  <c r="FQ66" i="5"/>
  <c r="FQ52" i="5"/>
  <c r="FQ80" i="5"/>
  <c r="FQ78" i="5"/>
  <c r="FQ92" i="5"/>
  <c r="FQ94" i="5"/>
  <c r="FO37" i="5"/>
  <c r="FO38" i="5" s="1"/>
  <c r="FP33" i="5"/>
  <c r="FQ72" i="6"/>
  <c r="FP76" i="6"/>
  <c r="FP78" i="6" s="1"/>
  <c r="FP174" i="6"/>
  <c r="FP176" i="6" s="1"/>
  <c r="FP82" i="6" s="1"/>
  <c r="FQ170" i="6"/>
  <c r="FQ69" i="5" l="1"/>
  <c r="FQ70" i="5" s="1"/>
  <c r="FQ83" i="5"/>
  <c r="FQ84" i="5" s="1"/>
  <c r="FR126" i="6"/>
  <c r="FR128" i="6" s="1"/>
  <c r="FR80" i="6" s="1"/>
  <c r="FR150" i="6"/>
  <c r="FR152" i="6" s="1"/>
  <c r="FR81" i="6" s="1"/>
  <c r="FS27" i="8"/>
  <c r="FS29" i="8"/>
  <c r="FS28" i="8"/>
  <c r="FS35" i="8"/>
  <c r="FS25" i="8"/>
  <c r="FS26" i="8"/>
  <c r="FT25" i="5"/>
  <c r="FU23" i="5"/>
  <c r="FQ97" i="5"/>
  <c r="FQ98" i="5" s="1"/>
  <c r="FQ55" i="5"/>
  <c r="FQ56" i="5" s="1"/>
  <c r="FR54" i="5"/>
  <c r="FR68" i="5"/>
  <c r="FR82" i="5"/>
  <c r="FR96" i="5"/>
  <c r="FR50" i="5"/>
  <c r="FR64" i="5"/>
  <c r="FR78" i="5"/>
  <c r="FR52" i="5"/>
  <c r="FR80" i="5"/>
  <c r="FR66" i="5"/>
  <c r="FR69" i="5" s="1"/>
  <c r="FR70" i="5" s="1"/>
  <c r="FR92" i="5"/>
  <c r="FR94" i="5"/>
  <c r="FT17" i="8"/>
  <c r="FT20" i="8"/>
  <c r="FT16" i="8"/>
  <c r="FT18" i="8"/>
  <c r="FT19" i="8"/>
  <c r="FT24" i="8"/>
  <c r="FS36" i="5"/>
  <c r="FS34" i="5"/>
  <c r="FS32" i="5"/>
  <c r="FS83" i="6"/>
  <c r="FS175" i="6"/>
  <c r="FS151" i="6"/>
  <c r="FS104" i="6"/>
  <c r="FS127" i="6"/>
  <c r="FS169" i="6"/>
  <c r="FS147" i="6"/>
  <c r="FS171" i="6"/>
  <c r="FS123" i="6"/>
  <c r="FS145" i="6"/>
  <c r="FS121" i="6"/>
  <c r="FV10" i="8"/>
  <c r="FU38" i="8"/>
  <c r="FU14" i="8"/>
  <c r="FU13" i="8"/>
  <c r="FU15" i="8"/>
  <c r="FU11" i="8"/>
  <c r="FU12" i="8"/>
  <c r="FU84" i="6"/>
  <c r="FT86" i="6"/>
  <c r="FR73" i="6"/>
  <c r="FR98" i="6"/>
  <c r="FR71" i="6"/>
  <c r="FR100" i="6"/>
  <c r="FQ103" i="6"/>
  <c r="FQ105" i="6" s="1"/>
  <c r="FQ79" i="6" s="1"/>
  <c r="FP37" i="5"/>
  <c r="FP38" i="5" s="1"/>
  <c r="FQ33" i="5"/>
  <c r="FQ174" i="6"/>
  <c r="FQ176" i="6" s="1"/>
  <c r="FQ82" i="6" s="1"/>
  <c r="FR170" i="6"/>
  <c r="FQ76" i="6"/>
  <c r="FQ78" i="6" s="1"/>
  <c r="FR72" i="6"/>
  <c r="FR55" i="5" l="1"/>
  <c r="FR56" i="5" s="1"/>
  <c r="FS150" i="6"/>
  <c r="FS152" i="6" s="1"/>
  <c r="FS81" i="6" s="1"/>
  <c r="FR97" i="5"/>
  <c r="FR98" i="5" s="1"/>
  <c r="FR103" i="6"/>
  <c r="FR105" i="6" s="1"/>
  <c r="FR79" i="6" s="1"/>
  <c r="FR83" i="5"/>
  <c r="FR84" i="5" s="1"/>
  <c r="FU16" i="8"/>
  <c r="FU20" i="8"/>
  <c r="FU24" i="8"/>
  <c r="FU18" i="8"/>
  <c r="FU19" i="8"/>
  <c r="FU17" i="8"/>
  <c r="FS126" i="6"/>
  <c r="FS128" i="6" s="1"/>
  <c r="FS80" i="6" s="1"/>
  <c r="FS73" i="6"/>
  <c r="FS98" i="6"/>
  <c r="FS71" i="6"/>
  <c r="FS100" i="6"/>
  <c r="FT27" i="8"/>
  <c r="FT26" i="8"/>
  <c r="FT35" i="8"/>
  <c r="FT28" i="8"/>
  <c r="FT25" i="8"/>
  <c r="FT29" i="8"/>
  <c r="FU25" i="5"/>
  <c r="FV23" i="5"/>
  <c r="FT127" i="6"/>
  <c r="FT175" i="6"/>
  <c r="FT151" i="6"/>
  <c r="FT83" i="6"/>
  <c r="FT104" i="6"/>
  <c r="FT147" i="6"/>
  <c r="FT145" i="6"/>
  <c r="FT169" i="6"/>
  <c r="FT123" i="6"/>
  <c r="FT171" i="6"/>
  <c r="FT121" i="6"/>
  <c r="FW10" i="8"/>
  <c r="FV38" i="8"/>
  <c r="FV11" i="8"/>
  <c r="FV13" i="8"/>
  <c r="FV14" i="8"/>
  <c r="FV15" i="8"/>
  <c r="FV12" i="8"/>
  <c r="FT36" i="5"/>
  <c r="FT32" i="5"/>
  <c r="FT34" i="5"/>
  <c r="FV84" i="6"/>
  <c r="FU86" i="6"/>
  <c r="FS54" i="5"/>
  <c r="FS68" i="5"/>
  <c r="FS82" i="5"/>
  <c r="FS96" i="5"/>
  <c r="FS50" i="5"/>
  <c r="FS64" i="5"/>
  <c r="FS80" i="5"/>
  <c r="FS78" i="5"/>
  <c r="FS66" i="5"/>
  <c r="FS52" i="5"/>
  <c r="FS92" i="5"/>
  <c r="FS94" i="5"/>
  <c r="FR33" i="5"/>
  <c r="FQ37" i="5"/>
  <c r="FQ38" i="5" s="1"/>
  <c r="FS72" i="6"/>
  <c r="FR76" i="6"/>
  <c r="FR78" i="6" s="1"/>
  <c r="FR174" i="6"/>
  <c r="FR176" i="6" s="1"/>
  <c r="FR82" i="6" s="1"/>
  <c r="FS170" i="6"/>
  <c r="FS69" i="5" l="1"/>
  <c r="FS70" i="5" s="1"/>
  <c r="FS103" i="6"/>
  <c r="FS105" i="6" s="1"/>
  <c r="FS79" i="6" s="1"/>
  <c r="FS55" i="5"/>
  <c r="FS56" i="5" s="1"/>
  <c r="FT126" i="6"/>
  <c r="FT128" i="6" s="1"/>
  <c r="FT80" i="6" s="1"/>
  <c r="FS83" i="5"/>
  <c r="FS84" i="5" s="1"/>
  <c r="FT150" i="6"/>
  <c r="FT152" i="6" s="1"/>
  <c r="FT81" i="6" s="1"/>
  <c r="FV16" i="8"/>
  <c r="FV17" i="8"/>
  <c r="FV18" i="8"/>
  <c r="FV20" i="8"/>
  <c r="FV19" i="8"/>
  <c r="FV24" i="8"/>
  <c r="FX10" i="8"/>
  <c r="FW38" i="8"/>
  <c r="FW11" i="8"/>
  <c r="FW15" i="8"/>
  <c r="FW14" i="8"/>
  <c r="FW13" i="8"/>
  <c r="FW12" i="8"/>
  <c r="FT73" i="6"/>
  <c r="FT98" i="6"/>
  <c r="FT71" i="6"/>
  <c r="FT100" i="6"/>
  <c r="FW23" i="5"/>
  <c r="FV25" i="5"/>
  <c r="FU27" i="8"/>
  <c r="FU28" i="8"/>
  <c r="FU25" i="8"/>
  <c r="FU26" i="8"/>
  <c r="FU35" i="8"/>
  <c r="FU29" i="8"/>
  <c r="FS97" i="5"/>
  <c r="FS98" i="5" s="1"/>
  <c r="FU175" i="6"/>
  <c r="FU127" i="6"/>
  <c r="FU104" i="6"/>
  <c r="FU151" i="6"/>
  <c r="FU83" i="6"/>
  <c r="FU169" i="6"/>
  <c r="FU145" i="6"/>
  <c r="FU147" i="6"/>
  <c r="FU171" i="6"/>
  <c r="FU123" i="6"/>
  <c r="FU121" i="6"/>
  <c r="FT54" i="5"/>
  <c r="FT68" i="5"/>
  <c r="FT96" i="5"/>
  <c r="FT82" i="5"/>
  <c r="FT50" i="5"/>
  <c r="FT64" i="5"/>
  <c r="FT78" i="5"/>
  <c r="FT52" i="5"/>
  <c r="FT80" i="5"/>
  <c r="FT66" i="5"/>
  <c r="FT69" i="5" s="1"/>
  <c r="FT70" i="5" s="1"/>
  <c r="FT92" i="5"/>
  <c r="FT94" i="5"/>
  <c r="FU36" i="5"/>
  <c r="FU34" i="5"/>
  <c r="FU32" i="5"/>
  <c r="FW84" i="6"/>
  <c r="FV86" i="6"/>
  <c r="FS33" i="5"/>
  <c r="FR37" i="5"/>
  <c r="FR38" i="5" s="1"/>
  <c r="FS76" i="6"/>
  <c r="FS78" i="6" s="1"/>
  <c r="FT72" i="6"/>
  <c r="FS174" i="6"/>
  <c r="FS176" i="6" s="1"/>
  <c r="FS82" i="6" s="1"/>
  <c r="FT170" i="6"/>
  <c r="FU150" i="6" l="1"/>
  <c r="FU152" i="6" s="1"/>
  <c r="FU81" i="6" s="1"/>
  <c r="FU126" i="6"/>
  <c r="FU128" i="6" s="1"/>
  <c r="FU80" i="6" s="1"/>
  <c r="FT83" i="5"/>
  <c r="FT84" i="5" s="1"/>
  <c r="FW18" i="8"/>
  <c r="FW19" i="8"/>
  <c r="FW17" i="8"/>
  <c r="FW20" i="8"/>
  <c r="FW24" i="8"/>
  <c r="FW16" i="8"/>
  <c r="FV83" i="6"/>
  <c r="FV127" i="6"/>
  <c r="FV104" i="6"/>
  <c r="FV175" i="6"/>
  <c r="FV151" i="6"/>
  <c r="FV147" i="6"/>
  <c r="FV169" i="6"/>
  <c r="FV171" i="6"/>
  <c r="FV123" i="6"/>
  <c r="FV145" i="6"/>
  <c r="FV121" i="6"/>
  <c r="FU73" i="6"/>
  <c r="FU98" i="6"/>
  <c r="FU71" i="6"/>
  <c r="FU100" i="6"/>
  <c r="FV36" i="5"/>
  <c r="FV34" i="5"/>
  <c r="FV32" i="5"/>
  <c r="FY10" i="8"/>
  <c r="FX38" i="8"/>
  <c r="FX11" i="8"/>
  <c r="FX12" i="8"/>
  <c r="FX13" i="8"/>
  <c r="FX14" i="8"/>
  <c r="FX15" i="8"/>
  <c r="FU54" i="5"/>
  <c r="FU68" i="5"/>
  <c r="FU96" i="5"/>
  <c r="FU82" i="5"/>
  <c r="FU50" i="5"/>
  <c r="FU64" i="5"/>
  <c r="FU78" i="5"/>
  <c r="FU80" i="5"/>
  <c r="FU66" i="5"/>
  <c r="FU52" i="5"/>
  <c r="FU92" i="5"/>
  <c r="FU94" i="5"/>
  <c r="FX23" i="5"/>
  <c r="FW25" i="5"/>
  <c r="FV26" i="8"/>
  <c r="FV27" i="8"/>
  <c r="FV35" i="8"/>
  <c r="FV28" i="8"/>
  <c r="FV25" i="8"/>
  <c r="FV29" i="8"/>
  <c r="FX84" i="6"/>
  <c r="FW86" i="6"/>
  <c r="FT97" i="5"/>
  <c r="FT98" i="5" s="1"/>
  <c r="FT55" i="5"/>
  <c r="FT56" i="5" s="1"/>
  <c r="FT103" i="6"/>
  <c r="FT105" i="6" s="1"/>
  <c r="FT79" i="6" s="1"/>
  <c r="FS37" i="5"/>
  <c r="FS38" i="5" s="1"/>
  <c r="FT33" i="5"/>
  <c r="FT76" i="6"/>
  <c r="FT78" i="6" s="1"/>
  <c r="FU72" i="6"/>
  <c r="FU170" i="6"/>
  <c r="FT174" i="6"/>
  <c r="FT176" i="6" s="1"/>
  <c r="FT82" i="6" s="1"/>
  <c r="FU97" i="5" l="1"/>
  <c r="FU98" i="5" s="1"/>
  <c r="FU83" i="5"/>
  <c r="FU84" i="5" s="1"/>
  <c r="FV126" i="6"/>
  <c r="FV128" i="6" s="1"/>
  <c r="FV80" i="6" s="1"/>
  <c r="FU69" i="5"/>
  <c r="FU70" i="5" s="1"/>
  <c r="FU55" i="5"/>
  <c r="FU56" i="5" s="1"/>
  <c r="FY84" i="6"/>
  <c r="FX86" i="6"/>
  <c r="FX25" i="5"/>
  <c r="FY23" i="5"/>
  <c r="FV150" i="6"/>
  <c r="FV152" i="6" s="1"/>
  <c r="FV81" i="6" s="1"/>
  <c r="FV73" i="6"/>
  <c r="FV100" i="6"/>
  <c r="FV98" i="6"/>
  <c r="FV71" i="6"/>
  <c r="FX20" i="8"/>
  <c r="FX17" i="8"/>
  <c r="FX16" i="8"/>
  <c r="FX18" i="8"/>
  <c r="FX19" i="8"/>
  <c r="FX24" i="8"/>
  <c r="FV54" i="5"/>
  <c r="FV68" i="5"/>
  <c r="FV82" i="5"/>
  <c r="FV96" i="5"/>
  <c r="FV50" i="5"/>
  <c r="FV64" i="5"/>
  <c r="FV78" i="5"/>
  <c r="FV52" i="5"/>
  <c r="FV66" i="5"/>
  <c r="FV80" i="5"/>
  <c r="FV92" i="5"/>
  <c r="FV94" i="5"/>
  <c r="FW175" i="6"/>
  <c r="FW83" i="6"/>
  <c r="FW151" i="6"/>
  <c r="FW104" i="6"/>
  <c r="FW127" i="6"/>
  <c r="FW145" i="6"/>
  <c r="FW169" i="6"/>
  <c r="FW147" i="6"/>
  <c r="FW171" i="6"/>
  <c r="FW123" i="6"/>
  <c r="FW121" i="6"/>
  <c r="FW36" i="5"/>
  <c r="FW34" i="5"/>
  <c r="FW32" i="5"/>
  <c r="FZ10" i="8"/>
  <c r="FY38" i="8"/>
  <c r="FY15" i="8"/>
  <c r="FY13" i="8"/>
  <c r="FY14" i="8"/>
  <c r="FY11" i="8"/>
  <c r="FY12" i="8"/>
  <c r="FU103" i="6"/>
  <c r="FU105" i="6" s="1"/>
  <c r="FU79" i="6" s="1"/>
  <c r="FW29" i="8"/>
  <c r="FW27" i="8"/>
  <c r="FW28" i="8"/>
  <c r="FW26" i="8"/>
  <c r="FW35" i="8"/>
  <c r="FW25" i="8"/>
  <c r="FT37" i="5"/>
  <c r="FT38" i="5" s="1"/>
  <c r="FU33" i="5"/>
  <c r="FU174" i="6"/>
  <c r="FU176" i="6" s="1"/>
  <c r="FU82" i="6" s="1"/>
  <c r="FV170" i="6"/>
  <c r="FV72" i="6"/>
  <c r="FU76" i="6"/>
  <c r="FU78" i="6" s="1"/>
  <c r="FW150" i="6" l="1"/>
  <c r="FW152" i="6" s="1"/>
  <c r="FW81" i="6" s="1"/>
  <c r="FV97" i="5"/>
  <c r="FV98" i="5" s="1"/>
  <c r="FW126" i="6"/>
  <c r="FW128" i="6" s="1"/>
  <c r="FW80" i="6" s="1"/>
  <c r="FV83" i="5"/>
  <c r="FV84" i="5" s="1"/>
  <c r="FV69" i="5"/>
  <c r="FV70" i="5" s="1"/>
  <c r="FY17" i="8"/>
  <c r="FY16" i="8"/>
  <c r="FY24" i="8"/>
  <c r="FY20" i="8"/>
  <c r="FY19" i="8"/>
  <c r="FY18" i="8"/>
  <c r="FV55" i="5"/>
  <c r="FV56" i="5" s="1"/>
  <c r="FX35" i="8"/>
  <c r="FX26" i="8"/>
  <c r="FX28" i="8"/>
  <c r="FX25" i="8"/>
  <c r="FX27" i="8"/>
  <c r="FX29" i="8"/>
  <c r="FV103" i="6"/>
  <c r="FV105" i="6" s="1"/>
  <c r="FV79" i="6" s="1"/>
  <c r="FX36" i="5"/>
  <c r="FX32" i="5"/>
  <c r="FX34" i="5"/>
  <c r="FY25" i="5"/>
  <c r="FZ23" i="5"/>
  <c r="FW54" i="5"/>
  <c r="FW68" i="5"/>
  <c r="FW82" i="5"/>
  <c r="FW96" i="5"/>
  <c r="FW50" i="5"/>
  <c r="FW64" i="5"/>
  <c r="FW66" i="5"/>
  <c r="FW80" i="5"/>
  <c r="FW78" i="5"/>
  <c r="FW52" i="5"/>
  <c r="FW92" i="5"/>
  <c r="FW94" i="5"/>
  <c r="FZ38" i="8"/>
  <c r="FZ15" i="8"/>
  <c r="FZ13" i="8"/>
  <c r="FZ11" i="8"/>
  <c r="FZ12" i="8"/>
  <c r="FZ14" i="8"/>
  <c r="FX127" i="6"/>
  <c r="FX175" i="6"/>
  <c r="FX151" i="6"/>
  <c r="FX104" i="6"/>
  <c r="FX83" i="6"/>
  <c r="FX145" i="6"/>
  <c r="FX147" i="6"/>
  <c r="FX169" i="6"/>
  <c r="FX123" i="6"/>
  <c r="FX121" i="6"/>
  <c r="FX171" i="6"/>
  <c r="FW73" i="6"/>
  <c r="FW98" i="6"/>
  <c r="FW100" i="6"/>
  <c r="FW71" i="6"/>
  <c r="FZ84" i="6"/>
  <c r="FY86" i="6"/>
  <c r="FU37" i="5"/>
  <c r="FU38" i="5" s="1"/>
  <c r="FV33" i="5"/>
  <c r="FV174" i="6"/>
  <c r="FV176" i="6" s="1"/>
  <c r="FV82" i="6" s="1"/>
  <c r="FW170" i="6"/>
  <c r="FW72" i="6"/>
  <c r="FV76" i="6"/>
  <c r="FV78" i="6" s="1"/>
  <c r="FW69" i="5" l="1"/>
  <c r="FW70" i="5" s="1"/>
  <c r="FW103" i="6"/>
  <c r="FW105" i="6" s="1"/>
  <c r="FW79" i="6" s="1"/>
  <c r="FW97" i="5"/>
  <c r="FW98" i="5" s="1"/>
  <c r="FX150" i="6"/>
  <c r="FX152" i="6" s="1"/>
  <c r="FX81" i="6" s="1"/>
  <c r="FW83" i="5"/>
  <c r="FW84" i="5" s="1"/>
  <c r="GA23" i="5"/>
  <c r="GA25" i="5" s="1"/>
  <c r="FZ25" i="5"/>
  <c r="FX96" i="5"/>
  <c r="FX82" i="5"/>
  <c r="FX54" i="5"/>
  <c r="FX68" i="5"/>
  <c r="FX50" i="5"/>
  <c r="FX64" i="5"/>
  <c r="FX52" i="5"/>
  <c r="FX80" i="5"/>
  <c r="FX78" i="5"/>
  <c r="FX66" i="5"/>
  <c r="FX69" i="5" s="1"/>
  <c r="FX92" i="5"/>
  <c r="FX94" i="5"/>
  <c r="FY35" i="8"/>
  <c r="FY25" i="8"/>
  <c r="FY29" i="8"/>
  <c r="FY28" i="8"/>
  <c r="FY27" i="8"/>
  <c r="FY26" i="8"/>
  <c r="FY83" i="6"/>
  <c r="FY151" i="6"/>
  <c r="FY104" i="6"/>
  <c r="FY127" i="6"/>
  <c r="FY175" i="6"/>
  <c r="FY145" i="6"/>
  <c r="FY169" i="6"/>
  <c r="FY121" i="6"/>
  <c r="FY123" i="6"/>
  <c r="FY147" i="6"/>
  <c r="FY150" i="6" s="1"/>
  <c r="FY152" i="6" s="1"/>
  <c r="FY81" i="6" s="1"/>
  <c r="FY171" i="6"/>
  <c r="FX126" i="6"/>
  <c r="FX128" i="6" s="1"/>
  <c r="FX80" i="6" s="1"/>
  <c r="FX73" i="6"/>
  <c r="FX98" i="6"/>
  <c r="FX100" i="6"/>
  <c r="FX71" i="6"/>
  <c r="FY36" i="5"/>
  <c r="FY34" i="5"/>
  <c r="FY32" i="5"/>
  <c r="FZ20" i="8"/>
  <c r="FZ24" i="8"/>
  <c r="FZ16" i="8"/>
  <c r="FZ17" i="8"/>
  <c r="FZ19" i="8"/>
  <c r="FZ18" i="8"/>
  <c r="GA84" i="6"/>
  <c r="FZ86" i="6"/>
  <c r="FW55" i="5"/>
  <c r="FW56" i="5" s="1"/>
  <c r="FW33" i="5"/>
  <c r="FV37" i="5"/>
  <c r="FV38" i="5" s="1"/>
  <c r="FX170" i="6"/>
  <c r="FW174" i="6"/>
  <c r="FW176" i="6" s="1"/>
  <c r="FW82" i="6" s="1"/>
  <c r="FW76" i="6"/>
  <c r="FW78" i="6" s="1"/>
  <c r="FX72" i="6"/>
  <c r="GA86" i="6" l="1"/>
  <c r="GA175" i="6" s="1"/>
  <c r="GB84" i="6"/>
  <c r="FX97" i="5"/>
  <c r="FX98" i="5" s="1"/>
  <c r="FX83" i="5"/>
  <c r="FX84" i="5" s="1"/>
  <c r="FZ151" i="6"/>
  <c r="FZ175" i="6"/>
  <c r="FZ127" i="6"/>
  <c r="FZ83" i="6"/>
  <c r="FZ104" i="6"/>
  <c r="FZ145" i="6"/>
  <c r="FZ169" i="6"/>
  <c r="FZ171" i="6"/>
  <c r="FZ147" i="6"/>
  <c r="FZ121" i="6"/>
  <c r="FZ123" i="6"/>
  <c r="FX103" i="6"/>
  <c r="FX105" i="6" s="1"/>
  <c r="FX79" i="6" s="1"/>
  <c r="GA83" i="6"/>
  <c r="GA151" i="6"/>
  <c r="GA127" i="6"/>
  <c r="GA145" i="6"/>
  <c r="GA123" i="6"/>
  <c r="GA169" i="6"/>
  <c r="FZ36" i="5"/>
  <c r="FZ34" i="5"/>
  <c r="FZ32" i="5"/>
  <c r="FZ35" i="8"/>
  <c r="FZ27" i="8"/>
  <c r="FZ25" i="8"/>
  <c r="FZ29" i="8"/>
  <c r="FZ26" i="8"/>
  <c r="FZ28" i="8"/>
  <c r="FY96" i="5"/>
  <c r="FY54" i="5"/>
  <c r="FY68" i="5"/>
  <c r="FY82" i="5"/>
  <c r="FY50" i="5"/>
  <c r="FY64" i="5"/>
  <c r="FY80" i="5"/>
  <c r="FY66" i="5"/>
  <c r="FY52" i="5"/>
  <c r="FY55" i="5" s="1"/>
  <c r="FY56" i="5" s="1"/>
  <c r="FY78" i="5"/>
  <c r="FY92" i="5"/>
  <c r="FY94" i="5"/>
  <c r="FY126" i="6"/>
  <c r="FY128" i="6" s="1"/>
  <c r="FY80" i="6" s="1"/>
  <c r="FY73" i="6"/>
  <c r="FY100" i="6"/>
  <c r="FY71" i="6"/>
  <c r="FY98" i="6"/>
  <c r="FX55" i="5"/>
  <c r="FX56" i="5" s="1"/>
  <c r="GA36" i="5"/>
  <c r="GA32" i="5"/>
  <c r="GA34" i="5"/>
  <c r="FX70" i="5"/>
  <c r="FX33" i="5"/>
  <c r="FW37" i="5"/>
  <c r="FW38" i="5" s="1"/>
  <c r="FY170" i="6"/>
  <c r="FX174" i="6"/>
  <c r="FX176" i="6" s="1"/>
  <c r="FX82" i="6" s="1"/>
  <c r="FX76" i="6"/>
  <c r="FX78" i="6" s="1"/>
  <c r="FY72" i="6"/>
  <c r="GC84" i="6" l="1"/>
  <c r="GB86" i="6"/>
  <c r="GA171" i="6"/>
  <c r="GA104" i="6"/>
  <c r="GA121" i="6"/>
  <c r="GA126" i="6" s="1"/>
  <c r="GA128" i="6" s="1"/>
  <c r="GA80" i="6" s="1"/>
  <c r="GA147" i="6"/>
  <c r="GA150" i="6" s="1"/>
  <c r="GA152" i="6" s="1"/>
  <c r="GA81" i="6" s="1"/>
  <c r="FY103" i="6"/>
  <c r="FY105" i="6" s="1"/>
  <c r="FY79" i="6" s="1"/>
  <c r="FY83" i="5"/>
  <c r="FY84" i="5" s="1"/>
  <c r="FZ126" i="6"/>
  <c r="FZ128" i="6" s="1"/>
  <c r="FZ80" i="6" s="1"/>
  <c r="FY69" i="5"/>
  <c r="FY70" i="5" s="1"/>
  <c r="FY97" i="5"/>
  <c r="FY98" i="5" s="1"/>
  <c r="FZ54" i="5"/>
  <c r="FZ68" i="5"/>
  <c r="FZ82" i="5"/>
  <c r="FZ96" i="5"/>
  <c r="FZ50" i="5"/>
  <c r="FZ64" i="5"/>
  <c r="FZ78" i="5"/>
  <c r="FZ66" i="5"/>
  <c r="FZ52" i="5"/>
  <c r="FZ55" i="5" s="1"/>
  <c r="FZ56" i="5" s="1"/>
  <c r="FZ80" i="5"/>
  <c r="FZ92" i="5"/>
  <c r="FZ94" i="5"/>
  <c r="FZ73" i="6"/>
  <c r="FZ71" i="6"/>
  <c r="FZ98" i="6"/>
  <c r="FZ100" i="6"/>
  <c r="GA54" i="5"/>
  <c r="GA68" i="5"/>
  <c r="GA82" i="5"/>
  <c r="GA96" i="5"/>
  <c r="GA50" i="5"/>
  <c r="GA64" i="5"/>
  <c r="GA66" i="5"/>
  <c r="GA80" i="5"/>
  <c r="GA78" i="5"/>
  <c r="GA52" i="5"/>
  <c r="GA92" i="5"/>
  <c r="GA94" i="5"/>
  <c r="GA73" i="6"/>
  <c r="GA71" i="6"/>
  <c r="GA98" i="6"/>
  <c r="GA100" i="6"/>
  <c r="FZ150" i="6"/>
  <c r="FZ152" i="6" s="1"/>
  <c r="FZ81" i="6" s="1"/>
  <c r="FX37" i="5"/>
  <c r="FX38" i="5" s="1"/>
  <c r="FY33" i="5"/>
  <c r="FY76" i="6"/>
  <c r="FY78" i="6" s="1"/>
  <c r="FZ72" i="6"/>
  <c r="FZ170" i="6"/>
  <c r="FY174" i="6"/>
  <c r="FY176" i="6" s="1"/>
  <c r="FY82" i="6" s="1"/>
  <c r="GB83" i="6" l="1"/>
  <c r="GB175" i="6"/>
  <c r="GB169" i="6"/>
  <c r="GB171" i="6"/>
  <c r="GB145" i="6"/>
  <c r="GB147" i="6"/>
  <c r="GB151" i="6"/>
  <c r="GB121" i="6"/>
  <c r="GB123" i="6"/>
  <c r="GB127" i="6"/>
  <c r="GB104" i="6"/>
  <c r="GD84" i="6"/>
  <c r="GC86" i="6"/>
  <c r="GA97" i="5"/>
  <c r="GA98" i="5" s="1"/>
  <c r="FZ103" i="6"/>
  <c r="FZ105" i="6" s="1"/>
  <c r="FZ79" i="6" s="1"/>
  <c r="GA103" i="6"/>
  <c r="GA105" i="6" s="1"/>
  <c r="GA79" i="6" s="1"/>
  <c r="GA55" i="5"/>
  <c r="GA56" i="5" s="1"/>
  <c r="FZ83" i="5"/>
  <c r="FZ84" i="5" s="1"/>
  <c r="GA69" i="5"/>
  <c r="GA70" i="5" s="1"/>
  <c r="GA83" i="5"/>
  <c r="GA84" i="5" s="1"/>
  <c r="FZ97" i="5"/>
  <c r="FZ98" i="5" s="1"/>
  <c r="FZ69" i="5"/>
  <c r="FZ70" i="5" s="1"/>
  <c r="FZ33" i="5"/>
  <c r="FY37" i="5"/>
  <c r="FY38" i="5" s="1"/>
  <c r="GA170" i="6"/>
  <c r="FZ174" i="6"/>
  <c r="FZ176" i="6" s="1"/>
  <c r="FZ82" i="6" s="1"/>
  <c r="FZ76" i="6"/>
  <c r="FZ78" i="6" s="1"/>
  <c r="GA72" i="6"/>
  <c r="GA76" i="6" l="1"/>
  <c r="GA78" i="6" s="1"/>
  <c r="GB72" i="6"/>
  <c r="GC72" i="6" s="1"/>
  <c r="GD72" i="6" s="1"/>
  <c r="GE72" i="6" s="1"/>
  <c r="GF72" i="6" s="1"/>
  <c r="GG72" i="6" s="1"/>
  <c r="GH72" i="6" s="1"/>
  <c r="GI72" i="6" s="1"/>
  <c r="GJ72" i="6" s="1"/>
  <c r="GK72" i="6" s="1"/>
  <c r="GL72" i="6" s="1"/>
  <c r="GM72" i="6" s="1"/>
  <c r="GN72" i="6" s="1"/>
  <c r="GO72" i="6" s="1"/>
  <c r="GA174" i="6"/>
  <c r="GA176" i="6" s="1"/>
  <c r="GA82" i="6" s="1"/>
  <c r="GB170" i="6"/>
  <c r="GC170" i="6" s="1"/>
  <c r="GD170" i="6" s="1"/>
  <c r="GE170" i="6" s="1"/>
  <c r="GF170" i="6" s="1"/>
  <c r="GG170" i="6" s="1"/>
  <c r="GH170" i="6" s="1"/>
  <c r="GI170" i="6" s="1"/>
  <c r="GJ170" i="6" s="1"/>
  <c r="GK170" i="6" s="1"/>
  <c r="GL170" i="6" s="1"/>
  <c r="GM170" i="6" s="1"/>
  <c r="GN170" i="6" s="1"/>
  <c r="GO170" i="6" s="1"/>
  <c r="GB150" i="6"/>
  <c r="GB152" i="6" s="1"/>
  <c r="GB81" i="6" s="1"/>
  <c r="GE84" i="6"/>
  <c r="GD86" i="6"/>
  <c r="GC83" i="6"/>
  <c r="GC169" i="6"/>
  <c r="GC171" i="6"/>
  <c r="GC145" i="6"/>
  <c r="GC147" i="6"/>
  <c r="GC151" i="6"/>
  <c r="GC121" i="6"/>
  <c r="GC127" i="6"/>
  <c r="GC175" i="6"/>
  <c r="GC123" i="6"/>
  <c r="GC104" i="6"/>
  <c r="GB126" i="6"/>
  <c r="GB128" i="6" s="1"/>
  <c r="GB80" i="6" s="1"/>
  <c r="GB98" i="6"/>
  <c r="GB100" i="6"/>
  <c r="GB71" i="6"/>
  <c r="GB73" i="6"/>
  <c r="FZ37" i="5"/>
  <c r="FZ38" i="5" s="1"/>
  <c r="GA33" i="5"/>
  <c r="GA37" i="5" s="1"/>
  <c r="GA38" i="5" s="1"/>
  <c r="GB174" i="6" l="1"/>
  <c r="GB176" i="6" s="1"/>
  <c r="GB82" i="6" s="1"/>
  <c r="GB76" i="6"/>
  <c r="GB78" i="6" s="1"/>
  <c r="GC174" i="6"/>
  <c r="GC176" i="6" s="1"/>
  <c r="GC82" i="6" s="1"/>
  <c r="GB103" i="6"/>
  <c r="GB105" i="6" s="1"/>
  <c r="GB79" i="6" s="1"/>
  <c r="GD83" i="6"/>
  <c r="GD169" i="6"/>
  <c r="GD171" i="6"/>
  <c r="GD145" i="6"/>
  <c r="GD147" i="6"/>
  <c r="GD151" i="6"/>
  <c r="GD121" i="6"/>
  <c r="GD123" i="6"/>
  <c r="GD127" i="6"/>
  <c r="GD175" i="6"/>
  <c r="GD104" i="6"/>
  <c r="GF84" i="6"/>
  <c r="GE86" i="6"/>
  <c r="GC126" i="6"/>
  <c r="GC128" i="6" s="1"/>
  <c r="GC80" i="6" s="1"/>
  <c r="GC150" i="6"/>
  <c r="GC152" i="6" s="1"/>
  <c r="GC81" i="6" s="1"/>
  <c r="GC98" i="6"/>
  <c r="GC100" i="6"/>
  <c r="GC73" i="6"/>
  <c r="GC71" i="6"/>
  <c r="GD126" i="6" l="1"/>
  <c r="GD128" i="6" s="1"/>
  <c r="GD80" i="6" s="1"/>
  <c r="GD174" i="6"/>
  <c r="GD176" i="6" s="1"/>
  <c r="GD82" i="6" s="1"/>
  <c r="GG84" i="6"/>
  <c r="GF86" i="6"/>
  <c r="GC76" i="6"/>
  <c r="GC78" i="6" s="1"/>
  <c r="GC103" i="6"/>
  <c r="GC105" i="6" s="1"/>
  <c r="GC79" i="6" s="1"/>
  <c r="GE83" i="6"/>
  <c r="GE175" i="6"/>
  <c r="GE169" i="6"/>
  <c r="GE145" i="6"/>
  <c r="GE171" i="6"/>
  <c r="GE147" i="6"/>
  <c r="GE123" i="6"/>
  <c r="GE104" i="6"/>
  <c r="GE151" i="6"/>
  <c r="GE121" i="6"/>
  <c r="GE127" i="6"/>
  <c r="GD150" i="6"/>
  <c r="GD152" i="6" s="1"/>
  <c r="GD81" i="6" s="1"/>
  <c r="GD98" i="6"/>
  <c r="GD100" i="6"/>
  <c r="GD71" i="6"/>
  <c r="GD73" i="6"/>
  <c r="GD103" i="6" l="1"/>
  <c r="GD105" i="6" s="1"/>
  <c r="GD79" i="6" s="1"/>
  <c r="GD76" i="6"/>
  <c r="GD78" i="6" s="1"/>
  <c r="GE126" i="6"/>
  <c r="GE128" i="6" s="1"/>
  <c r="GE80" i="6" s="1"/>
  <c r="GE150" i="6"/>
  <c r="GE152" i="6" s="1"/>
  <c r="GE81" i="6" s="1"/>
  <c r="GF83" i="6"/>
  <c r="GF175" i="6"/>
  <c r="GF169" i="6"/>
  <c r="GF171" i="6"/>
  <c r="GF145" i="6"/>
  <c r="GF147" i="6"/>
  <c r="GF151" i="6"/>
  <c r="GF121" i="6"/>
  <c r="GF123" i="6"/>
  <c r="GF127" i="6"/>
  <c r="GF104" i="6"/>
  <c r="GE174" i="6"/>
  <c r="GE176" i="6" s="1"/>
  <c r="GE82" i="6" s="1"/>
  <c r="GE98" i="6"/>
  <c r="GE100" i="6"/>
  <c r="GE71" i="6"/>
  <c r="GE73" i="6"/>
  <c r="GG86" i="6"/>
  <c r="GH84" i="6"/>
  <c r="GF126" i="6" l="1"/>
  <c r="GF128" i="6" s="1"/>
  <c r="GF80" i="6" s="1"/>
  <c r="GE103" i="6"/>
  <c r="GE105" i="6" s="1"/>
  <c r="GE79" i="6" s="1"/>
  <c r="GF150" i="6"/>
  <c r="GF152" i="6" s="1"/>
  <c r="GF81" i="6" s="1"/>
  <c r="GH86" i="6"/>
  <c r="GI84" i="6"/>
  <c r="GG83" i="6"/>
  <c r="GG169" i="6"/>
  <c r="GG171" i="6"/>
  <c r="GG145" i="6"/>
  <c r="GG147" i="6"/>
  <c r="GG151" i="6"/>
  <c r="GG121" i="6"/>
  <c r="GG104" i="6"/>
  <c r="GG127" i="6"/>
  <c r="GG175" i="6"/>
  <c r="GG123" i="6"/>
  <c r="GG126" i="6" s="1"/>
  <c r="GG128" i="6" s="1"/>
  <c r="GG80" i="6" s="1"/>
  <c r="GF98" i="6"/>
  <c r="GF100" i="6"/>
  <c r="GF71" i="6"/>
  <c r="GF73" i="6"/>
  <c r="GE76" i="6"/>
  <c r="GE78" i="6" s="1"/>
  <c r="GF174" i="6"/>
  <c r="GF176" i="6" s="1"/>
  <c r="GF82" i="6" s="1"/>
  <c r="GF103" i="6" l="1"/>
  <c r="GF105" i="6" s="1"/>
  <c r="GF79" i="6" s="1"/>
  <c r="GG150" i="6"/>
  <c r="GG152" i="6" s="1"/>
  <c r="GG81" i="6" s="1"/>
  <c r="GG98" i="6"/>
  <c r="GG100" i="6"/>
  <c r="GG71" i="6"/>
  <c r="GG73" i="6"/>
  <c r="GI86" i="6"/>
  <c r="GJ84" i="6"/>
  <c r="GF76" i="6"/>
  <c r="GF78" i="6" s="1"/>
  <c r="GG174" i="6"/>
  <c r="GG176" i="6" s="1"/>
  <c r="GG82" i="6" s="1"/>
  <c r="GH83" i="6"/>
  <c r="GH169" i="6"/>
  <c r="GH171" i="6"/>
  <c r="GH145" i="6"/>
  <c r="GH147" i="6"/>
  <c r="GH151" i="6"/>
  <c r="GH121" i="6"/>
  <c r="GH123" i="6"/>
  <c r="GH127" i="6"/>
  <c r="GH175" i="6"/>
  <c r="GH104" i="6"/>
  <c r="GH126" i="6" l="1"/>
  <c r="GH128" i="6" s="1"/>
  <c r="GH80" i="6" s="1"/>
  <c r="GG76" i="6"/>
  <c r="GG78" i="6" s="1"/>
  <c r="GG103" i="6"/>
  <c r="GG105" i="6" s="1"/>
  <c r="GG79" i="6" s="1"/>
  <c r="GH174" i="6"/>
  <c r="GH176" i="6" s="1"/>
  <c r="GH82" i="6" s="1"/>
  <c r="GJ86" i="6"/>
  <c r="GK84" i="6"/>
  <c r="GH150" i="6"/>
  <c r="GH152" i="6" s="1"/>
  <c r="GH81" i="6" s="1"/>
  <c r="GH98" i="6"/>
  <c r="GH100" i="6"/>
  <c r="GH71" i="6"/>
  <c r="GH73" i="6"/>
  <c r="GI83" i="6"/>
  <c r="GI175" i="6"/>
  <c r="GI121" i="6"/>
  <c r="GI104" i="6"/>
  <c r="GI169" i="6"/>
  <c r="GI145" i="6"/>
  <c r="GI127" i="6"/>
  <c r="GI171" i="6"/>
  <c r="GI147" i="6"/>
  <c r="GI151" i="6"/>
  <c r="GI123" i="6"/>
  <c r="GI126" i="6" s="1"/>
  <c r="GI128" i="6" s="1"/>
  <c r="GI80" i="6" s="1"/>
  <c r="GI150" i="6" l="1"/>
  <c r="GI152" i="6" s="1"/>
  <c r="GI81" i="6" s="1"/>
  <c r="GH76" i="6"/>
  <c r="GH78" i="6" s="1"/>
  <c r="GI174" i="6"/>
  <c r="GI176" i="6" s="1"/>
  <c r="GI82" i="6" s="1"/>
  <c r="GI100" i="6"/>
  <c r="GI98" i="6"/>
  <c r="GI71" i="6"/>
  <c r="GI73" i="6"/>
  <c r="GL84" i="6"/>
  <c r="GK86" i="6"/>
  <c r="GH103" i="6"/>
  <c r="GH105" i="6" s="1"/>
  <c r="GH79" i="6" s="1"/>
  <c r="GJ83" i="6"/>
  <c r="GJ175" i="6"/>
  <c r="GJ169" i="6"/>
  <c r="GJ171" i="6"/>
  <c r="GJ145" i="6"/>
  <c r="GJ147" i="6"/>
  <c r="GJ150" i="6" s="1"/>
  <c r="GJ152" i="6" s="1"/>
  <c r="GJ81" i="6" s="1"/>
  <c r="GJ151" i="6"/>
  <c r="GJ121" i="6"/>
  <c r="GJ123" i="6"/>
  <c r="GJ127" i="6"/>
  <c r="GJ104" i="6"/>
  <c r="GJ174" i="6" l="1"/>
  <c r="GJ176" i="6" s="1"/>
  <c r="GJ82" i="6" s="1"/>
  <c r="GK83" i="6"/>
  <c r="GK169" i="6"/>
  <c r="GK171" i="6"/>
  <c r="GK145" i="6"/>
  <c r="GK147" i="6"/>
  <c r="GK151" i="6"/>
  <c r="GK121" i="6"/>
  <c r="GK123" i="6"/>
  <c r="GK104" i="6"/>
  <c r="GK175" i="6"/>
  <c r="GK127" i="6"/>
  <c r="GM84" i="6"/>
  <c r="GL86" i="6"/>
  <c r="GI103" i="6"/>
  <c r="GI105" i="6" s="1"/>
  <c r="GI79" i="6" s="1"/>
  <c r="GJ126" i="6"/>
  <c r="GJ128" i="6" s="1"/>
  <c r="GJ80" i="6" s="1"/>
  <c r="GJ98" i="6"/>
  <c r="GJ100" i="6"/>
  <c r="GJ71" i="6"/>
  <c r="GJ73" i="6"/>
  <c r="GJ76" i="6" s="1"/>
  <c r="GJ78" i="6" s="1"/>
  <c r="GI76" i="6"/>
  <c r="GI78" i="6" s="1"/>
  <c r="GK174" i="6" l="1"/>
  <c r="GK176" i="6" s="1"/>
  <c r="GK82" i="6" s="1"/>
  <c r="GK126" i="6"/>
  <c r="GK128" i="6" s="1"/>
  <c r="GK80" i="6" s="1"/>
  <c r="GN84" i="6"/>
  <c r="GM86" i="6"/>
  <c r="GJ103" i="6"/>
  <c r="GJ105" i="6" s="1"/>
  <c r="GJ79" i="6" s="1"/>
  <c r="GL83" i="6"/>
  <c r="GL169" i="6"/>
  <c r="GL171" i="6"/>
  <c r="GL174" i="6" s="1"/>
  <c r="GL176" i="6" s="1"/>
  <c r="GL82" i="6" s="1"/>
  <c r="GL145" i="6"/>
  <c r="GL147" i="6"/>
  <c r="GL151" i="6"/>
  <c r="GL121" i="6"/>
  <c r="GL123" i="6"/>
  <c r="GL127" i="6"/>
  <c r="GL175" i="6"/>
  <c r="GL104" i="6"/>
  <c r="GK150" i="6"/>
  <c r="GK152" i="6" s="1"/>
  <c r="GK81" i="6" s="1"/>
  <c r="GK98" i="6"/>
  <c r="GK100" i="6"/>
  <c r="GK71" i="6"/>
  <c r="GK73" i="6"/>
  <c r="GK76" i="6" l="1"/>
  <c r="GK78" i="6" s="1"/>
  <c r="GL150" i="6"/>
  <c r="GL152" i="6" s="1"/>
  <c r="GL81" i="6" s="1"/>
  <c r="GL98" i="6"/>
  <c r="GL100" i="6"/>
  <c r="GL71" i="6"/>
  <c r="GL73" i="6"/>
  <c r="GL126" i="6"/>
  <c r="GL128" i="6" s="1"/>
  <c r="GL80" i="6" s="1"/>
  <c r="GM83" i="6"/>
  <c r="GM175" i="6"/>
  <c r="GM169" i="6"/>
  <c r="GM147" i="6"/>
  <c r="GM151" i="6"/>
  <c r="GM121" i="6"/>
  <c r="GM123" i="6"/>
  <c r="GM145" i="6"/>
  <c r="GM171" i="6"/>
  <c r="GM127" i="6"/>
  <c r="GM104" i="6"/>
  <c r="GK103" i="6"/>
  <c r="GK105" i="6" s="1"/>
  <c r="GK79" i="6" s="1"/>
  <c r="GO84" i="6"/>
  <c r="GO86" i="6" s="1"/>
  <c r="GN86" i="6"/>
  <c r="GM126" i="6" l="1"/>
  <c r="GM128" i="6" s="1"/>
  <c r="GM80" i="6" s="1"/>
  <c r="GL76" i="6"/>
  <c r="GL78" i="6" s="1"/>
  <c r="GL103" i="6"/>
  <c r="GL105" i="6" s="1"/>
  <c r="GL79" i="6" s="1"/>
  <c r="GM174" i="6"/>
  <c r="GM176" i="6" s="1"/>
  <c r="GM82" i="6" s="1"/>
  <c r="GM98" i="6"/>
  <c r="GM100" i="6"/>
  <c r="GM71" i="6"/>
  <c r="GM73" i="6"/>
  <c r="GN83" i="6"/>
  <c r="GN175" i="6"/>
  <c r="GN169" i="6"/>
  <c r="GN171" i="6"/>
  <c r="GN145" i="6"/>
  <c r="GN147" i="6"/>
  <c r="GN151" i="6"/>
  <c r="GN121" i="6"/>
  <c r="GN123" i="6"/>
  <c r="GN127" i="6"/>
  <c r="GN104" i="6"/>
  <c r="GO83" i="6"/>
  <c r="GO169" i="6"/>
  <c r="GO171" i="6"/>
  <c r="GO145" i="6"/>
  <c r="GO147" i="6"/>
  <c r="GO151" i="6"/>
  <c r="GO121" i="6"/>
  <c r="GO127" i="6"/>
  <c r="GO104" i="6"/>
  <c r="GO123" i="6"/>
  <c r="GO175" i="6"/>
  <c r="GM150" i="6"/>
  <c r="GM152" i="6" s="1"/>
  <c r="GM81" i="6" s="1"/>
  <c r="GN126" i="6" l="1"/>
  <c r="GN128" i="6" s="1"/>
  <c r="GN80" i="6" s="1"/>
  <c r="GO126" i="6"/>
  <c r="GO128" i="6" s="1"/>
  <c r="GO80" i="6" s="1"/>
  <c r="GO174" i="6"/>
  <c r="GO176" i="6" s="1"/>
  <c r="GO82" i="6" s="1"/>
  <c r="GN150" i="6"/>
  <c r="GN152" i="6" s="1"/>
  <c r="GN81" i="6" s="1"/>
  <c r="GM103" i="6"/>
  <c r="GM105" i="6" s="1"/>
  <c r="GM79" i="6" s="1"/>
  <c r="GN98" i="6"/>
  <c r="GN100" i="6"/>
  <c r="GN71" i="6"/>
  <c r="GN73" i="6"/>
  <c r="GO150" i="6"/>
  <c r="GO152" i="6" s="1"/>
  <c r="GO81" i="6" s="1"/>
  <c r="GO98" i="6"/>
  <c r="GO100" i="6"/>
  <c r="GO71" i="6"/>
  <c r="GO73" i="6"/>
  <c r="GN174" i="6"/>
  <c r="GN176" i="6" s="1"/>
  <c r="GN82" i="6" s="1"/>
  <c r="GM76" i="6"/>
  <c r="GM78" i="6" s="1"/>
  <c r="GO103" i="6" l="1"/>
  <c r="GO105" i="6" s="1"/>
  <c r="GO79" i="6" s="1"/>
  <c r="GO76" i="6"/>
  <c r="GO78" i="6" s="1"/>
  <c r="GN76" i="6"/>
  <c r="GN78" i="6" s="1"/>
  <c r="GN103" i="6"/>
  <c r="GN105" i="6" s="1"/>
  <c r="GN79" i="6" s="1"/>
</calcChain>
</file>

<file path=xl/sharedStrings.xml><?xml version="1.0" encoding="utf-8"?>
<sst xmlns="http://schemas.openxmlformats.org/spreadsheetml/2006/main" count="640" uniqueCount="250">
  <si>
    <t>Fraction du filtre analysée</t>
  </si>
  <si>
    <t>Données</t>
  </si>
  <si>
    <r>
      <t xml:space="preserve">Calcul </t>
    </r>
    <r>
      <rPr>
        <sz val="11"/>
        <color theme="1"/>
        <rFont val="Calibri"/>
        <family val="2"/>
        <scheme val="minor"/>
      </rPr>
      <t>(automatique)</t>
    </r>
  </si>
  <si>
    <t>Résultats (automatiques)</t>
  </si>
  <si>
    <t>Valeurs</t>
  </si>
  <si>
    <t>Nombres de fibres comptées</t>
  </si>
  <si>
    <t>Conclusion</t>
  </si>
  <si>
    <t>Concentration</t>
  </si>
  <si>
    <t>Sensibilité analytique</t>
  </si>
  <si>
    <t>Sensibilité analytique conforme?</t>
  </si>
  <si>
    <t>Critère de l'arrêt de comptage de la norme NFX 43-269 respecté?</t>
  </si>
  <si>
    <t>En cas de non conformités : 
le laboratoire aurait-il pu trouver des solutions pour arriver à un résultat conforme?</t>
  </si>
  <si>
    <r>
      <t>SA</t>
    </r>
    <r>
      <rPr>
        <vertAlign val="subscript"/>
        <sz val="11"/>
        <color theme="1"/>
        <rFont val="Calibri"/>
        <family val="2"/>
        <scheme val="minor"/>
      </rPr>
      <t>v</t>
    </r>
  </si>
  <si>
    <t>q</t>
  </si>
  <si>
    <t>S</t>
  </si>
  <si>
    <t>f</t>
  </si>
  <si>
    <t>s</t>
  </si>
  <si>
    <r>
      <t>C</t>
    </r>
    <r>
      <rPr>
        <vertAlign val="subscript"/>
        <sz val="11"/>
        <color theme="1"/>
        <rFont val="Calibri"/>
        <family val="2"/>
        <scheme val="minor"/>
      </rPr>
      <t>a</t>
    </r>
  </si>
  <si>
    <t>valeur seuil</t>
  </si>
  <si>
    <r>
      <t>S</t>
    </r>
    <r>
      <rPr>
        <vertAlign val="subscript"/>
        <sz val="11"/>
        <color theme="1"/>
        <rFont val="Calibri"/>
        <family val="2"/>
        <scheme val="minor"/>
      </rPr>
      <t>o</t>
    </r>
  </si>
  <si>
    <t>cas a</t>
  </si>
  <si>
    <r>
      <t>T</t>
    </r>
    <r>
      <rPr>
        <vertAlign val="subscript"/>
        <sz val="11"/>
        <color theme="1"/>
        <rFont val="Calibri"/>
        <family val="2"/>
        <scheme val="minor"/>
      </rPr>
      <t>min</t>
    </r>
  </si>
  <si>
    <t>cas b</t>
  </si>
  <si>
    <r>
      <t>T</t>
    </r>
    <r>
      <rPr>
        <vertAlign val="subscript"/>
        <sz val="11"/>
        <color theme="1"/>
        <rFont val="Calibri"/>
        <family val="2"/>
        <scheme val="minor"/>
      </rPr>
      <t>satA</t>
    </r>
  </si>
  <si>
    <r>
      <t>T</t>
    </r>
    <r>
      <rPr>
        <vertAlign val="subscript"/>
        <sz val="11"/>
        <color theme="1"/>
        <rFont val="Calibri"/>
        <family val="2"/>
        <scheme val="minor"/>
      </rPr>
      <t>satP</t>
    </r>
  </si>
  <si>
    <t>15 mn</t>
  </si>
  <si>
    <t>60 mn</t>
  </si>
  <si>
    <r>
      <t xml:space="preserve">n </t>
    </r>
    <r>
      <rPr>
        <vertAlign val="subscript"/>
        <sz val="11"/>
        <color theme="1"/>
        <rFont val="Calibri"/>
        <family val="2"/>
        <scheme val="minor"/>
      </rPr>
      <t>max</t>
    </r>
  </si>
  <si>
    <t>T</t>
  </si>
  <si>
    <t>v</t>
  </si>
  <si>
    <t>n1</t>
  </si>
  <si>
    <t>n2</t>
  </si>
  <si>
    <t>n3</t>
  </si>
  <si>
    <t>volume</t>
  </si>
  <si>
    <t>n f1</t>
  </si>
  <si>
    <t>SA</t>
  </si>
  <si>
    <t>n f 0,75</t>
  </si>
  <si>
    <t>n f 0,5</t>
  </si>
  <si>
    <t>n f 0,25</t>
  </si>
  <si>
    <t>n f 0,125</t>
  </si>
  <si>
    <t>n</t>
  </si>
  <si>
    <r>
      <t xml:space="preserve">n </t>
    </r>
    <r>
      <rPr>
        <vertAlign val="subscript"/>
        <sz val="11"/>
        <color theme="1"/>
        <rFont val="Calibri"/>
        <family val="2"/>
        <scheme val="minor"/>
      </rPr>
      <t xml:space="preserve">standart </t>
    </r>
  </si>
  <si>
    <t>max n2 n3</t>
  </si>
  <si>
    <t>débit pompes</t>
  </si>
  <si>
    <t>temps prélévement</t>
  </si>
  <si>
    <t>&lt;</t>
  </si>
  <si>
    <t xml:space="preserve">  f/l</t>
  </si>
  <si>
    <t>Sensibilité analytique atteignable</t>
  </si>
  <si>
    <t>NON - nb d'ouverture de grilles examinées inférieur au nb de grille à explorer nécessaires et nb de fibres comptées inférieur à 100: non respect de l'Annexe K de la norme NFX 43-269 et donc de l'article 6 de l'arrêté du 14.08.2012</t>
  </si>
  <si>
    <t>OUI - nombre d'ouvertures de grilles examinées conforme</t>
  </si>
  <si>
    <t>NON - nb d'ouverture de grilles examinées supérieur au nb de grille à explorer nécessaires et nb de fibres comptées inférieur à 100: non respect de l'Annexe K de la norme NFX 43-269 et donc de l'article 6 de l'arrêté du 14.08.2012</t>
  </si>
  <si>
    <t>SA conforme à l'article 6.1° de l'arrêté du 14.08.2012 modifié</t>
  </si>
  <si>
    <t>SA conforme à l'article 6.2° de l'arrêté du 14.08.2012 modifié sous réserve de justification de l'impossibilité technique d'atteindre une SA de 1 f/L</t>
  </si>
  <si>
    <t>SA non conforme à l'article 6 de l'arrêté du 14.08.2012 - mesurage à rejeter</t>
  </si>
  <si>
    <t>Calcul de la concentration et SA conforme</t>
  </si>
  <si>
    <t>Stratégie d'échantillonnage et/ou d'analyse à revoir - mesurages rejetés</t>
  </si>
  <si>
    <t xml:space="preserve"> </t>
  </si>
  <si>
    <t>m22</t>
  </si>
  <si>
    <t xml:space="preserve"> f 05</t>
  </si>
  <si>
    <t xml:space="preserve">f 0,25 </t>
  </si>
  <si>
    <t>f 0,125</t>
  </si>
  <si>
    <t>f 1</t>
  </si>
  <si>
    <t>f 0,75</t>
  </si>
  <si>
    <t>f 0,25</t>
  </si>
  <si>
    <t>f 0,5</t>
  </si>
  <si>
    <t>SA conforme à l'article 6.1° de l'arrêté du 14.08.2012 modifié (nombre de fibres comptées supérieur à 100)</t>
  </si>
  <si>
    <t>AUCUNE le volume d'air prélévé est insuffisant</t>
  </si>
  <si>
    <t>nb fibre</t>
  </si>
  <si>
    <t>sa</t>
  </si>
  <si>
    <t xml:space="preserve">Volume prélevé </t>
  </si>
  <si>
    <t>Fraction analysée</t>
  </si>
  <si>
    <t>Ouverture de grille</t>
  </si>
  <si>
    <t>Relecture en augmentant  le nombre d'ouverture de grille à</t>
  </si>
  <si>
    <t>AUCUNE en l'abcence de justification,  l'augmentation du nombre d'ouverture permettra d'atteindre la SA  de 3, non conforme à l'article 6 de l'arrêté 14.08.2012</t>
  </si>
  <si>
    <t xml:space="preserve">Surface de filtration </t>
  </si>
  <si>
    <t xml:space="preserve">Surface d'une ouverture de grille </t>
  </si>
  <si>
    <t>F/l</t>
  </si>
  <si>
    <t>250 f 1</t>
  </si>
  <si>
    <t>250 f 0,25</t>
  </si>
  <si>
    <t>250 f 0,125</t>
  </si>
  <si>
    <t>120 mn</t>
  </si>
  <si>
    <t>250 f 7,5</t>
  </si>
  <si>
    <t>250 f0,5</t>
  </si>
  <si>
    <t>m23</t>
  </si>
  <si>
    <t>m24</t>
  </si>
  <si>
    <t>m25</t>
  </si>
  <si>
    <t>m27 oui</t>
  </si>
  <si>
    <t>m28 oui si</t>
  </si>
  <si>
    <t xml:space="preserve">m29 non </t>
  </si>
  <si>
    <t>m30 oui mais</t>
  </si>
  <si>
    <t>m32 oui</t>
  </si>
  <si>
    <t>m33 oui</t>
  </si>
  <si>
    <t>m40 rel</t>
  </si>
  <si>
    <t>m 41 rien</t>
  </si>
  <si>
    <t>m 42 &gt;</t>
  </si>
  <si>
    <t>m36 justi</t>
  </si>
  <si>
    <t>AUCUNE en l'abcence de justification</t>
  </si>
  <si>
    <t>Données du rapport</t>
  </si>
  <si>
    <t>Surface de filtration  environ</t>
  </si>
  <si>
    <t>Débit pompes</t>
  </si>
  <si>
    <t xml:space="preserve"> Empoussierement  attendu</t>
  </si>
  <si>
    <t>Plage</t>
  </si>
  <si>
    <t>Condition filtre inanalysable / obscurcissement</t>
  </si>
  <si>
    <t>Fraction du filtre analysée (1/8)</t>
  </si>
  <si>
    <t>m31 non</t>
  </si>
  <si>
    <t>m35</t>
  </si>
  <si>
    <t>SI(B28="";"";SI(OU(B12&gt;=100;B9&lt;222);"";SI( B10&gt;B23;M42;SI(ET(B9&gt;=666;B10&lt;B24;L17=0);M40;SI(ET(B9&gt;=666;B10&lt;B25;L18=1);M40;SI(ET(B9&gt;222;B10&lt;B25);M40;SI(ET(B9&lt;222;B10&lt;B25);M40;"")))))))</t>
  </si>
  <si>
    <t>*doivent être identique à celles du rapport</t>
  </si>
  <si>
    <t>Sensibilité analytique atteinte *</t>
  </si>
  <si>
    <t>NON :  SA conforme à l'article 6.1° de l'arrêté du 14.08.2012 modifié, mais nb d'ouverture de grille supérieur au maximum</t>
  </si>
  <si>
    <t>K 3.1.3.1 calcul de la durée minimale de prélèvement</t>
  </si>
  <si>
    <t>comptage de 100 fibes pour atteindre une SA correspondant à 1/100 de la concentration attendue</t>
  </si>
  <si>
    <t>K 3.1.3.1 calcul de la durée maximale de prélèvement</t>
  </si>
  <si>
    <t>VLEP</t>
  </si>
  <si>
    <t xml:space="preserve"> de 15 mn à 60 min ( difficile à évaluer)</t>
  </si>
  <si>
    <r>
      <t>T</t>
    </r>
    <r>
      <rPr>
        <vertAlign val="subscript"/>
        <sz val="12"/>
        <color theme="1"/>
        <rFont val="Calibri"/>
        <family val="2"/>
        <scheme val="minor"/>
      </rPr>
      <t>min</t>
    </r>
  </si>
  <si>
    <r>
      <t>T</t>
    </r>
    <r>
      <rPr>
        <vertAlign val="subscript"/>
        <sz val="12"/>
        <color theme="1"/>
        <rFont val="Calibri"/>
        <family val="2"/>
        <scheme val="minor"/>
      </rPr>
      <t>satA</t>
    </r>
  </si>
  <si>
    <r>
      <t>T</t>
    </r>
    <r>
      <rPr>
        <vertAlign val="subscript"/>
        <sz val="12"/>
        <color theme="1"/>
        <rFont val="Calibri"/>
        <family val="2"/>
        <scheme val="minor"/>
      </rPr>
      <t>satP</t>
    </r>
  </si>
  <si>
    <r>
      <t xml:space="preserve">n </t>
    </r>
    <r>
      <rPr>
        <vertAlign val="subscript"/>
        <sz val="12"/>
        <color theme="1"/>
        <rFont val="Calibri"/>
        <family val="2"/>
        <scheme val="minor"/>
      </rPr>
      <t>max</t>
    </r>
  </si>
  <si>
    <t>V</t>
  </si>
  <si>
    <t>valeur seuil( VLEP)</t>
  </si>
  <si>
    <t xml:space="preserve">V </t>
  </si>
  <si>
    <t>sensibilité analytique</t>
  </si>
  <si>
    <t>% du filtre ou du volume permettant d'atteindre une SA de 1</t>
  </si>
  <si>
    <t>densité maximale de structure fibreuse acceptable par mm²</t>
  </si>
  <si>
    <t>débit de prélèvement ( l/min)</t>
  </si>
  <si>
    <t>concentration en fibre d'amiante attendue ( f/l)</t>
  </si>
  <si>
    <t>surface effective de filtration (mm²)</t>
  </si>
  <si>
    <t>fraction traitée du filtre d'origine</t>
  </si>
  <si>
    <t>surface moyenne des ouvertures de grille</t>
  </si>
  <si>
    <t>volume prélevé (T x q) (l)</t>
  </si>
  <si>
    <t>durée de prélèvement pour obtenir la SA visée</t>
  </si>
  <si>
    <t>K 4.1 Dimensionnement de l'analyse (avec V =q xT)</t>
  </si>
  <si>
    <t>nombre d'ouvertures maximal à explorer: 0,015% de la surface du filtre d'origine pour une fraction de 1/8</t>
  </si>
  <si>
    <t>nombre d'ouvertures pour atteindre la sensibilité analytique visée</t>
  </si>
  <si>
    <t>nombre d'ouvertures pour pour explorer 0,15% de la surface d'origine</t>
  </si>
  <si>
    <t>nombre d'ouvertures pour atteindre 3 fois la sensibilité analytique visée</t>
  </si>
  <si>
    <t xml:space="preserve">n </t>
  </si>
  <si>
    <t>sensibilité analytique visée</t>
  </si>
  <si>
    <r>
      <t xml:space="preserve">n  à ne jamais dépasser
</t>
    </r>
    <r>
      <rPr>
        <i/>
        <sz val="11"/>
        <color theme="0" tint="-0.499984740745262"/>
        <rFont val="Calibri"/>
        <family val="2"/>
        <scheme val="minor"/>
      </rPr>
      <t>nmax dans la norme NFX 43-269</t>
    </r>
  </si>
  <si>
    <r>
      <t>Surface de filtration</t>
    </r>
    <r>
      <rPr>
        <b/>
        <sz val="11"/>
        <color theme="5" tint="-0.249977111117893"/>
        <rFont val="Calibri"/>
        <family val="2"/>
        <scheme val="minor"/>
      </rPr>
      <t xml:space="preserve"> S</t>
    </r>
    <r>
      <rPr>
        <sz val="11"/>
        <color theme="1"/>
        <rFont val="Calibri"/>
        <family val="2"/>
        <scheme val="minor"/>
      </rPr>
      <t xml:space="preserve"> (mm2)</t>
    </r>
  </si>
  <si>
    <r>
      <t xml:space="preserve">Surface d'une ouverture de grille </t>
    </r>
    <r>
      <rPr>
        <sz val="11"/>
        <color theme="5" tint="-0.249977111117893"/>
        <rFont val="Calibri"/>
        <family val="2"/>
        <scheme val="minor"/>
      </rPr>
      <t>s</t>
    </r>
    <r>
      <rPr>
        <sz val="11"/>
        <color theme="1"/>
        <rFont val="Calibri"/>
        <family val="2"/>
        <scheme val="minor"/>
      </rPr>
      <t xml:space="preserve"> (mm2)</t>
    </r>
  </si>
  <si>
    <r>
      <t xml:space="preserve">Fraction du filtre analysée </t>
    </r>
    <r>
      <rPr>
        <sz val="11"/>
        <color theme="5" tint="-0.249977111117893"/>
        <rFont val="Calibri"/>
        <family val="2"/>
        <scheme val="minor"/>
      </rPr>
      <t>f</t>
    </r>
  </si>
  <si>
    <r>
      <t xml:space="preserve">Nombre d'ouvertures de grilles examinées </t>
    </r>
    <r>
      <rPr>
        <sz val="11"/>
        <color theme="5" tint="-0.249977111117893"/>
        <rFont val="Calibri"/>
        <family val="2"/>
        <scheme val="minor"/>
      </rPr>
      <t>n</t>
    </r>
  </si>
  <si>
    <r>
      <t xml:space="preserve">Volume prélevé </t>
    </r>
    <r>
      <rPr>
        <sz val="11"/>
        <color theme="5" tint="-0.249977111117893"/>
        <rFont val="Calibri"/>
        <family val="2"/>
        <scheme val="minor"/>
      </rPr>
      <t>V</t>
    </r>
    <r>
      <rPr>
        <sz val="11"/>
        <color theme="1"/>
        <rFont val="Calibri"/>
        <family val="2"/>
        <scheme val="minor"/>
      </rPr>
      <t xml:space="preserve"> (en Litre) </t>
    </r>
  </si>
  <si>
    <t>durée de prélèvement permettant d'atteindre la SA visée ou les 100 fibres comptées</t>
  </si>
  <si>
    <t>durée maximale de prélèvement selon la concentration attendue en amiante</t>
  </si>
  <si>
    <t>durée maximale de prélèvement selon la concentration attendue en poussiére</t>
  </si>
  <si>
    <r>
      <t>T</t>
    </r>
    <r>
      <rPr>
        <b/>
        <vertAlign val="subscript"/>
        <sz val="12"/>
        <color theme="1"/>
        <rFont val="Calibri"/>
        <family val="2"/>
        <scheme val="minor"/>
      </rPr>
      <t>min</t>
    </r>
  </si>
  <si>
    <r>
      <t>T</t>
    </r>
    <r>
      <rPr>
        <b/>
        <vertAlign val="subscript"/>
        <sz val="12"/>
        <color theme="1"/>
        <rFont val="Calibri"/>
        <family val="2"/>
        <scheme val="minor"/>
      </rPr>
      <t>satA</t>
    </r>
  </si>
  <si>
    <r>
      <t>T</t>
    </r>
    <r>
      <rPr>
        <b/>
        <vertAlign val="subscript"/>
        <sz val="12"/>
        <color theme="1"/>
        <rFont val="Calibri"/>
        <family val="2"/>
        <scheme val="minor"/>
      </rPr>
      <t>satP</t>
    </r>
  </si>
  <si>
    <r>
      <t xml:space="preserve">n </t>
    </r>
    <r>
      <rPr>
        <b/>
        <vertAlign val="subscript"/>
        <sz val="12"/>
        <color theme="1"/>
        <rFont val="Calibri"/>
        <family val="2"/>
        <scheme val="minor"/>
      </rPr>
      <t>max</t>
    </r>
  </si>
  <si>
    <t>fraction traitée du filtre d'origine de 1/8</t>
  </si>
  <si>
    <t>valeur d'exemple modifiable</t>
  </si>
  <si>
    <t>1. L’utilisateur de l'outil doit :</t>
  </si>
  <si>
    <t>2. Le logiciel Microsoft Excel 2010 (ou toutes versions ultérieures) doit être installé sur l'ordinateur avant d'utiliser l'outil.</t>
  </si>
  <si>
    <t>SA =1</t>
  </si>
  <si>
    <t>SA =3</t>
  </si>
  <si>
    <t xml:space="preserve">(soit un volume minimum de </t>
  </si>
  <si>
    <t>Cet onglet reprend les formules et calculs de l'annexe K</t>
  </si>
  <si>
    <t>b. maitriser les fonctions de base d'Excel (ouvrir , enregistrer une copie…).</t>
  </si>
  <si>
    <t>Arrêté du 14 08 2012 modifié le 30 05 2018 relatif à la mesure de la concentration en fibres d’amiante  / NFX 43 269 (décembre 2017)</t>
  </si>
  <si>
    <t>filtre 1</t>
  </si>
  <si>
    <t>filtre 2</t>
  </si>
  <si>
    <t>filtre 3</t>
  </si>
  <si>
    <t>filtre 4</t>
  </si>
  <si>
    <t>filtre 5</t>
  </si>
  <si>
    <t>filtre 6</t>
  </si>
  <si>
    <t>filtre 7</t>
  </si>
  <si>
    <t>filtre 8</t>
  </si>
  <si>
    <t>filtre 9</t>
  </si>
  <si>
    <t>filtre 10</t>
  </si>
  <si>
    <t>filtre 11</t>
  </si>
  <si>
    <t>filtre 12</t>
  </si>
  <si>
    <t>filtre 13</t>
  </si>
  <si>
    <t>filtre 14</t>
  </si>
  <si>
    <t>filtre 15</t>
  </si>
  <si>
    <t>filtre 16</t>
  </si>
  <si>
    <t>V prélevé</t>
  </si>
  <si>
    <t>V total</t>
  </si>
  <si>
    <t>2/- Utilisation :</t>
  </si>
  <si>
    <t>4/-  Annexe K de la norme NFX 43-269</t>
  </si>
  <si>
    <t>(graphiques K2 et K1 de l'annexe K)</t>
  </si>
  <si>
    <t>a. connaitre les dispositions réglementaires relatives aux mesures sur opérateurs . Il doit aussi être en mesure de comprendre les paramètres et les limites de l'outil afin d'utiliser les résultats pour la validation de processus  ;</t>
  </si>
  <si>
    <t>3. L'outil est protégé par un mot de passe pour éviter de modifier l'outil par inadvertance ;</t>
  </si>
  <si>
    <t>Cet outil ne présume pas de la conformité des rapports d'essais au LABREF 28 du COFRAC.</t>
  </si>
  <si>
    <t>1/- AVERTISSEMENT</t>
  </si>
  <si>
    <r>
      <t xml:space="preserve">- </t>
    </r>
    <r>
      <rPr>
        <b/>
        <sz val="11"/>
        <color theme="1"/>
        <rFont val="Calibri"/>
        <family val="2"/>
        <scheme val="minor"/>
      </rPr>
      <t>Mode d'emploi</t>
    </r>
    <r>
      <rPr>
        <sz val="11"/>
        <color theme="1"/>
        <rFont val="Calibri"/>
        <family val="2"/>
        <scheme val="minor"/>
      </rPr>
      <t xml:space="preserve"> : limite et mode d'emploi de l'outil</t>
    </r>
  </si>
  <si>
    <r>
      <t xml:space="preserve">- </t>
    </r>
    <r>
      <rPr>
        <b/>
        <sz val="11"/>
        <color theme="1"/>
        <rFont val="Calibri"/>
        <family val="2"/>
        <scheme val="minor"/>
      </rPr>
      <t>Graphique</t>
    </r>
    <r>
      <rPr>
        <sz val="11"/>
        <color theme="1"/>
        <rFont val="Calibri"/>
        <family val="2"/>
        <scheme val="minor"/>
      </rPr>
      <t xml:space="preserve"> :  2 graphiques donnant le nombre d'ouvertures et la SA théorique  en fonction du volume prélevé et de la fraction du filtre analysée</t>
    </r>
  </si>
  <si>
    <r>
      <t xml:space="preserve">- </t>
    </r>
    <r>
      <rPr>
        <b/>
        <sz val="11"/>
        <color theme="1"/>
        <rFont val="Calibri"/>
        <family val="2"/>
        <scheme val="minor"/>
      </rPr>
      <t>Annexe K de la norme NFX 43-269</t>
    </r>
    <r>
      <rPr>
        <sz val="11"/>
        <color theme="1"/>
        <rFont val="Calibri"/>
        <family val="2"/>
        <scheme val="minor"/>
      </rPr>
      <t xml:space="preserve"> : détails des calculs présents dans cette annexe</t>
    </r>
  </si>
  <si>
    <t xml:space="preserve">3-1  zone 1 : introduction des données </t>
  </si>
  <si>
    <t>Saisir le volume prélevé pour chaque filtre et  reporter le total dans la zone 1</t>
  </si>
  <si>
    <t>3-6  zone 6 : ( pour information) les solutions si elles existent  pour avoir une mesure conforme</t>
  </si>
  <si>
    <t>nombre d'ouvertures de grille</t>
  </si>
  <si>
    <t>3-3  zone 3 : Les différents  paramètres sont  calculés automatiquement selon l'annexe K de la NFX 43-269</t>
  </si>
  <si>
    <t>5.  l'outil  vise  uniquement  à vérifier la conformité de la  mesure selon les critères d' analyse fixés par la norme. Il ne prend pas en compte les autres points  de conformité  du rapport.</t>
  </si>
  <si>
    <r>
      <t xml:space="preserve">- </t>
    </r>
    <r>
      <rPr>
        <b/>
        <sz val="11"/>
        <color theme="1"/>
        <rFont val="Calibri"/>
        <family val="2"/>
        <scheme val="minor"/>
      </rPr>
      <t xml:space="preserve">Synthèse </t>
    </r>
    <r>
      <rPr>
        <sz val="11"/>
        <color theme="1"/>
        <rFont val="Calibri"/>
        <family val="2"/>
        <scheme val="minor"/>
      </rPr>
      <t>: zone de saisie et affichage des résultats</t>
    </r>
  </si>
  <si>
    <t>3-5  zone 5 : conformité des différents critères</t>
  </si>
  <si>
    <t>Une mesure ne sera conforme que si les 2 critères comptage et SA sont conformes</t>
  </si>
  <si>
    <t>n max</t>
  </si>
  <si>
    <r>
      <rPr>
        <b/>
        <sz val="11"/>
        <color theme="9" tint="-0.249977111117893"/>
        <rFont val="Calibri"/>
        <family val="2"/>
        <scheme val="minor"/>
      </rPr>
      <t>n pour avoir une SA de 3 f/L</t>
    </r>
    <r>
      <rPr>
        <sz val="11"/>
        <color theme="1"/>
        <rFont val="Calibri"/>
        <family val="2"/>
        <scheme val="minor"/>
      </rPr>
      <t xml:space="preserve">
</t>
    </r>
    <r>
      <rPr>
        <i/>
        <sz val="11"/>
        <color theme="0" tint="-0.499984740745262"/>
        <rFont val="Calibri"/>
        <family val="2"/>
        <scheme val="minor"/>
      </rPr>
      <t>n3 dans la norme NFX 43-269</t>
    </r>
  </si>
  <si>
    <r>
      <rPr>
        <sz val="11"/>
        <color rgb="FF00B050"/>
        <rFont val="Calibri"/>
        <family val="2"/>
        <scheme val="minor"/>
      </rPr>
      <t>n pour avoir une SA de 1 f/L</t>
    </r>
    <r>
      <rPr>
        <sz val="11"/>
        <color theme="1"/>
        <rFont val="Calibri"/>
        <family val="2"/>
        <scheme val="minor"/>
      </rPr>
      <t xml:space="preserve">
</t>
    </r>
    <r>
      <rPr>
        <i/>
        <sz val="11"/>
        <color theme="0" tint="-0.499984740745262"/>
        <rFont val="Calibri"/>
        <family val="2"/>
        <scheme val="minor"/>
      </rPr>
      <t>n1 dans la norme NFX 43-269</t>
    </r>
  </si>
  <si>
    <t>n ouverture</t>
  </si>
  <si>
    <t>Calculs des nombres d'ouverture  à explorer selon les données</t>
  </si>
  <si>
    <t>4.  l'outil n'a pas été testé sous d'autres environnements que Windows ;</t>
  </si>
  <si>
    <t>L'outil comporte 4 onglets :</t>
  </si>
  <si>
    <t>3/- Onglet synthèse :</t>
  </si>
  <si>
    <t>3-2  zone 2 : calcul du volume prélevé si ce volume total n'est pas indiqué sur le rapport</t>
  </si>
  <si>
    <r>
      <t xml:space="preserve">L'outil méthodologique réalisé par les  </t>
    </r>
    <r>
      <rPr>
        <b/>
        <sz val="11"/>
        <color theme="3"/>
        <rFont val="Calibri"/>
        <family val="2"/>
        <scheme val="minor"/>
      </rPr>
      <t xml:space="preserve">Direcctes  Auvergne Rhône-Alpes  et Grand Est </t>
    </r>
    <r>
      <rPr>
        <sz val="11"/>
        <color theme="3"/>
        <rFont val="Calibri"/>
        <family val="2"/>
        <scheme val="minor"/>
      </rPr>
      <t xml:space="preserve">dont les résultats sont donnés à titre indicatif, est mis à la disposition </t>
    </r>
    <r>
      <rPr>
        <b/>
        <sz val="11"/>
        <color theme="3"/>
        <rFont val="Calibri"/>
        <family val="2"/>
        <scheme val="minor"/>
      </rPr>
      <t>des services de contrôle  des Direcctes et des entreprises</t>
    </r>
    <r>
      <rPr>
        <sz val="11"/>
        <color theme="3"/>
        <rFont val="Calibri"/>
        <family val="2"/>
        <scheme val="minor"/>
      </rPr>
      <t xml:space="preserve"> pour les accompagner dans leur démarche de pérennisation  des processus et d'apporter un œil critique  à la stratégie de prélèvement.</t>
    </r>
  </si>
  <si>
    <t>4: évaluation  de la conformité de la mesure</t>
  </si>
  <si>
    <t>Nombre d'ouvertures de grilles et critéres de comptage</t>
  </si>
  <si>
    <t>1: position du nombre d'ouverture de grilles  par rapport aux critères de comptage</t>
  </si>
  <si>
    <r>
      <t xml:space="preserve">
</t>
    </r>
    <r>
      <rPr>
        <i/>
        <sz val="11"/>
        <color theme="3"/>
        <rFont val="Calibri"/>
        <family val="2"/>
        <scheme val="minor"/>
      </rPr>
      <t>" La stratégie d’échantillonnage conduit à l’obtention de prélèvements représentatifs de l’empoussièrement en fibres d’amiante du processus, de la phase opérationnelle ou de l’exposition journalière d’un travailleur. Elle permet en outre d’obtenir des prélèvements analysables. La démarche et les conditions à mettre à œuvre tant pour la réalisation du mesurage des niveaux d’empoussièrement que pour le contrôle du respect de la valeur limite d’exposition professionnelle aux fibres d’amiante sont réalisées conformément aux modalités prévues à l’</t>
    </r>
    <r>
      <rPr>
        <b/>
        <i/>
        <sz val="11"/>
        <color theme="3"/>
        <rFont val="Calibri"/>
        <family val="2"/>
        <scheme val="minor"/>
      </rPr>
      <t>annexe K de la norme NF X 43-269 (2017)</t>
    </r>
    <r>
      <rPr>
        <i/>
        <sz val="11"/>
        <color theme="3"/>
        <rFont val="Calibri"/>
        <family val="2"/>
        <scheme val="minor"/>
      </rPr>
      <t xml:space="preserve"> et sous réserve des précisions relatives à l’atteinte des objectifs ci-après :
1° La stratégie d’échantillonnage et la stratégie d’analyse conduisent au dénombrement d’au moins 100 fibres d’amiante ou à l’atteinte d’une sensibilité analytique </t>
    </r>
    <r>
      <rPr>
        <b/>
        <i/>
        <sz val="11"/>
        <color theme="3"/>
        <rFont val="Calibri"/>
        <family val="2"/>
        <scheme val="minor"/>
      </rPr>
      <t>inférieure ou égale à 1 fibre par litre.</t>
    </r>
    <r>
      <rPr>
        <i/>
        <sz val="11"/>
        <color theme="3"/>
        <rFont val="Calibri"/>
        <family val="2"/>
        <scheme val="minor"/>
      </rPr>
      <t xml:space="preserve">
2°</t>
    </r>
    <r>
      <rPr>
        <b/>
        <i/>
        <sz val="11"/>
        <color theme="3"/>
        <rFont val="Calibri"/>
        <family val="2"/>
        <scheme val="minor"/>
      </rPr>
      <t xml:space="preserve"> Sous réserve de démontrer l’impossibilité technique</t>
    </r>
    <r>
      <rPr>
        <i/>
        <sz val="11"/>
        <color theme="3"/>
        <rFont val="Calibri"/>
        <family val="2"/>
        <scheme val="minor"/>
      </rPr>
      <t xml:space="preserve"> d’atteindre les objectifs prévus au 1° du présent article du fait d’un empoussièrement général conduisant à un taux d’obscurcissement des ouvertures de grilles de microscopie supérieur au taux fixé par la norme NF X 43-050 (1996) relative à “ la détermination de la concentration en fibres d’amiante en microscopie électronique à transmission “ et/ ou d’une durée limitée de mise en œuvre de la situation à évaluer, la sensibilité analytique </t>
    </r>
    <r>
      <rPr>
        <b/>
        <i/>
        <sz val="11"/>
        <color theme="3"/>
        <rFont val="Calibri"/>
        <family val="2"/>
        <scheme val="minor"/>
      </rPr>
      <t>peut être adaptée jusqu’à 3 fibres par litre</t>
    </r>
    <r>
      <rPr>
        <i/>
        <sz val="11"/>
        <color theme="3"/>
        <rFont val="Calibri"/>
        <family val="2"/>
        <scheme val="minor"/>
      </rPr>
      <t>.
La stratégie d’échantillonnage est élaborée et validée sur site par le personnel de l’organisme ayant reçu une formation adaptée à cette activité. L’organisme tient à jour la liste des personnes compétentes qu’il habilite pour cette activité "</t>
    </r>
    <r>
      <rPr>
        <sz val="11"/>
        <color theme="3"/>
        <rFont val="Calibri"/>
        <family val="2"/>
        <scheme val="minor"/>
      </rPr>
      <t xml:space="preserve">
</t>
    </r>
  </si>
  <si>
    <r>
      <rPr>
        <b/>
        <sz val="11"/>
        <color theme="3"/>
        <rFont val="Calibri"/>
        <family val="2"/>
        <scheme val="minor"/>
      </rPr>
      <t>L'article 6 de l' arrêté du 14 08 2012</t>
    </r>
    <r>
      <rPr>
        <sz val="11"/>
        <color theme="3"/>
        <rFont val="Calibri"/>
        <family val="2"/>
        <scheme val="minor"/>
      </rPr>
      <t xml:space="preserve"> relatif à la mesure de la concentration en fibres d’amiante sur les lieux de travail et aux conditions d’accréditation des laboratoires  modifié par l'arrête du 30 05 2018 précise la démarche et les conditions à mettre à œuvre tant pour la réalisation du mesurage des niveaux d’empoussièrement que pour le contrôle du respect de la valeur limite d’exposition professionnelle aux fibres d’amiante:</t>
    </r>
  </si>
  <si>
    <t xml:space="preserve">3-4  zone 4 : représentation visuelle des résultats ( SA ou nombre d'ouvertures de grilles) possibles selon le volume prélevé </t>
  </si>
  <si>
    <r>
      <t xml:space="preserve"> </t>
    </r>
    <r>
      <rPr>
        <b/>
        <sz val="11"/>
        <color theme="1"/>
        <rFont val="Calibri"/>
        <family val="2"/>
        <scheme val="minor"/>
      </rPr>
      <t>Démonstration impossibilité technique SA &lt;= 1</t>
    </r>
    <r>
      <rPr>
        <sz val="11"/>
        <color theme="1"/>
        <rFont val="Calibri"/>
        <family val="2"/>
        <scheme val="minor"/>
      </rPr>
      <t xml:space="preserve"> </t>
    </r>
  </si>
  <si>
    <t>Outil méthodologique
d'aide à la vérification de la conformité  des  stratégies d’analyse et de la sensibilité analytique pour les mesures  de  concentration en fibres d’amiante sur les lieux de travail 
( prélèvements sur opérateur réalisés à partir du 1er juillet 2018)</t>
  </si>
  <si>
    <t>Vérification du respect de l'arrêté du 14.08.2012 et la norme NFX 43-269 (conformité de la stratégie d'analyse  et de la SA pour les mesures sur opérateur en META)</t>
  </si>
  <si>
    <t>xx</t>
  </si>
  <si>
    <t>version 2 :  modification de la verification de la conformité du nombre d'ouverture de grilles pour les volumes inférieurs à 666 litres en l'absence de démonstration pour obtenir une SA de 1</t>
  </si>
  <si>
    <t>Pour information</t>
  </si>
  <si>
    <r>
      <t>V</t>
    </r>
    <r>
      <rPr>
        <vertAlign val="subscript"/>
        <sz val="11"/>
        <color theme="1"/>
        <rFont val="Calibri"/>
        <family val="2"/>
        <scheme val="minor"/>
      </rPr>
      <t>min</t>
    </r>
    <r>
      <rPr>
        <sz val="11"/>
        <color theme="1"/>
        <rFont val="Calibri"/>
        <family val="2"/>
        <scheme val="minor"/>
      </rPr>
      <t>0,125</t>
    </r>
  </si>
  <si>
    <r>
      <t>V</t>
    </r>
    <r>
      <rPr>
        <vertAlign val="subscript"/>
        <sz val="11"/>
        <color theme="1"/>
        <rFont val="Calibri"/>
        <family val="2"/>
        <scheme val="minor"/>
      </rPr>
      <t>min</t>
    </r>
    <r>
      <rPr>
        <sz val="11"/>
        <color theme="1"/>
        <rFont val="Calibri"/>
        <family val="2"/>
        <scheme val="minor"/>
      </rPr>
      <t>0,25</t>
    </r>
  </si>
  <si>
    <r>
      <t>V</t>
    </r>
    <r>
      <rPr>
        <vertAlign val="subscript"/>
        <sz val="11"/>
        <color theme="1"/>
        <rFont val="Calibri"/>
        <family val="2"/>
        <scheme val="minor"/>
      </rPr>
      <t>min</t>
    </r>
    <r>
      <rPr>
        <sz val="11"/>
        <color theme="1"/>
        <rFont val="Calibri"/>
        <family val="2"/>
        <scheme val="minor"/>
      </rPr>
      <t>0,75</t>
    </r>
  </si>
  <si>
    <r>
      <t>V</t>
    </r>
    <r>
      <rPr>
        <vertAlign val="subscript"/>
        <sz val="11"/>
        <color theme="1"/>
        <rFont val="Calibri"/>
        <family val="2"/>
        <scheme val="minor"/>
      </rPr>
      <t>min</t>
    </r>
    <r>
      <rPr>
        <sz val="11"/>
        <color theme="1"/>
        <rFont val="Calibri"/>
        <family val="2"/>
        <scheme val="minor"/>
      </rPr>
      <t>1</t>
    </r>
  </si>
  <si>
    <r>
      <t>V</t>
    </r>
    <r>
      <rPr>
        <vertAlign val="subscript"/>
        <sz val="11"/>
        <color theme="1"/>
        <rFont val="Calibri"/>
        <family val="2"/>
        <scheme val="minor"/>
      </rPr>
      <t>min</t>
    </r>
    <r>
      <rPr>
        <sz val="11"/>
        <color theme="1"/>
        <rFont val="Calibri"/>
        <family val="2"/>
        <scheme val="minor"/>
      </rPr>
      <t>0,5</t>
    </r>
  </si>
  <si>
    <t>Volume</t>
  </si>
  <si>
    <r>
      <t>t</t>
    </r>
    <r>
      <rPr>
        <b/>
        <vertAlign val="subscript"/>
        <sz val="11"/>
        <color theme="1"/>
        <rFont val="Calibri"/>
        <family val="2"/>
        <scheme val="minor"/>
      </rPr>
      <t>min</t>
    </r>
  </si>
  <si>
    <t>Volumes et temps minimum  pour obtenir une SA de 3</t>
  </si>
  <si>
    <t>min n3 nmax</t>
  </si>
  <si>
    <t>nmin</t>
  </si>
  <si>
    <t>Vmin</t>
  </si>
  <si>
    <t>n  SA 3</t>
  </si>
  <si>
    <t>n  SA1</t>
  </si>
  <si>
    <t>fraction inssuf</t>
  </si>
  <si>
    <t>SI(C11="";"";SI(C11&gt;=100;"";SI(B19&gt;3;"L'augmentation  de la fraction analysée à volume constant ne permet en AUCUN CAS  d'atteindre la sensibilité analytique  réglementaire, elle permet unique de réduire le nombre d'ouverture de grille";"")))</t>
  </si>
  <si>
    <t>fraction analysée insuffisante</t>
  </si>
  <si>
    <t>Arrêt du comptage</t>
  </si>
  <si>
    <t>* si 100 fibres d'amiante dénombrées</t>
  </si>
  <si>
    <t>ou</t>
  </si>
  <si>
    <r>
      <rPr>
        <b/>
        <sz val="11"/>
        <color theme="9" tint="-0.249977111117893"/>
        <rFont val="Calibri"/>
        <family val="2"/>
        <scheme val="minor"/>
      </rPr>
      <t>n à observer</t>
    </r>
    <r>
      <rPr>
        <sz val="14"/>
        <color theme="1"/>
        <rFont val="Calibri"/>
        <family val="2"/>
        <scheme val="minor"/>
      </rPr>
      <t xml:space="preserve">
</t>
    </r>
    <r>
      <rPr>
        <sz val="11"/>
        <color theme="0" tint="-0.499984740745262"/>
        <rFont val="Calibri"/>
        <family val="2"/>
        <scheme val="minor"/>
      </rPr>
      <t>MIN( n</t>
    </r>
    <r>
      <rPr>
        <vertAlign val="subscript"/>
        <sz val="11"/>
        <color theme="0" tint="-0.499984740745262"/>
        <rFont val="Calibri"/>
        <family val="2"/>
        <scheme val="minor"/>
      </rPr>
      <t>max</t>
    </r>
    <r>
      <rPr>
        <sz val="11"/>
        <color theme="0" tint="-0.499984740745262"/>
        <rFont val="Calibri"/>
        <family val="2"/>
        <scheme val="minor"/>
      </rPr>
      <t>;n</t>
    </r>
    <r>
      <rPr>
        <vertAlign val="subscript"/>
        <sz val="11"/>
        <color theme="0" tint="-0.499984740745262"/>
        <rFont val="Calibri"/>
        <family val="2"/>
        <scheme val="minor"/>
      </rPr>
      <t>1</t>
    </r>
    <r>
      <rPr>
        <sz val="11"/>
        <color theme="0" tint="-0.499984740745262"/>
        <rFont val="Calibri"/>
        <family val="2"/>
        <scheme val="minor"/>
      </rPr>
      <t>;MAX(n</t>
    </r>
    <r>
      <rPr>
        <vertAlign val="subscript"/>
        <sz val="11"/>
        <color theme="0" tint="-0.499984740745262"/>
        <rFont val="Calibri"/>
        <family val="2"/>
        <scheme val="minor"/>
      </rPr>
      <t>2</t>
    </r>
    <r>
      <rPr>
        <sz val="11"/>
        <color theme="0" tint="-0.499984740745262"/>
        <rFont val="Calibri"/>
        <family val="2"/>
        <scheme val="minor"/>
      </rPr>
      <t>;n</t>
    </r>
    <r>
      <rPr>
        <vertAlign val="subscript"/>
        <sz val="11"/>
        <color theme="0" tint="-0.499984740745262"/>
        <rFont val="Calibri"/>
        <family val="2"/>
        <scheme val="minor"/>
      </rPr>
      <t>3</t>
    </r>
    <r>
      <rPr>
        <sz val="11"/>
        <color theme="0" tint="-0.499984740745262"/>
        <rFont val="Calibri"/>
        <family val="2"/>
        <scheme val="minor"/>
      </rPr>
      <t>))</t>
    </r>
  </si>
  <si>
    <t>Reduire le nb d'ouverture de grilles examinées à</t>
  </si>
  <si>
    <t>version 3 :  modification de la verification de la conformité du nombre d'ouverture de grilles pour les volumes inférieurs à 222 litres pour obtenir une SA de 3</t>
  </si>
  <si>
    <t>3: évaluation de la conformité de la SA , &lt;1 f/l , ou =3 f/l, ou  1 &lt; SA &lt; 3</t>
  </si>
  <si>
    <t>Nombre d'ouverture à explorer</t>
  </si>
  <si>
    <t>2 : évaluation de la conformité du critère de comptage au regard du nombre  d'ouvertures à observer pour atteindre l'objectif :  SA de 1 f/l ou de 3 f/l ou comprise entre 1f/l et 3 f/l</t>
  </si>
  <si>
    <t>* le nombre prévu d'ouvertureS  à explorer (n) est atteint</t>
  </si>
  <si>
    <r>
      <rPr>
        <sz val="11"/>
        <color rgb="FFFF0000"/>
        <rFont val="Calibri"/>
        <family val="2"/>
        <scheme val="minor"/>
      </rPr>
      <t>n pour avoir une 1f/l &lt; SA &lt; 3f/l</t>
    </r>
    <r>
      <rPr>
        <sz val="11"/>
        <color theme="1"/>
        <rFont val="Calibri"/>
        <family val="2"/>
        <scheme val="minor"/>
      </rPr>
      <t xml:space="preserve">
</t>
    </r>
    <r>
      <rPr>
        <i/>
        <sz val="11"/>
        <color theme="0" tint="-0.499984740745262"/>
        <rFont val="Calibri"/>
        <family val="2"/>
        <scheme val="minor"/>
      </rPr>
      <t>n2 dans la norme NFX 43-269</t>
    </r>
  </si>
  <si>
    <t>Critère d'arrêt de comptage respecté: nombre de fibres comptées supérieur ou égal à 100</t>
  </si>
  <si>
    <t>Version 3 : JUIN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</si>
</sst>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0.00&quot; L/min&quot;"/>
    <numFmt numFmtId="165" formatCode="#,##0.00&quot; mm2&quot;"/>
    <numFmt numFmtId="166" formatCode="#,##0&quot; f/l&quot;"/>
    <numFmt numFmtId="167" formatCode="0.0"/>
    <numFmt numFmtId="168" formatCode="#,##0.0000&quot; mm2&quot;"/>
    <numFmt numFmtId="169" formatCode="#,##0.00&quot; l&quot;"/>
    <numFmt numFmtId="170" formatCode="#,##0.0&quot; f/l&quot;"/>
    <numFmt numFmtId="171" formatCode="#,##0&quot; min&quot;"/>
    <numFmt numFmtId="172" formatCode="#,##0.0&quot; l  )&quot;"/>
    <numFmt numFmtId="173" formatCode="0.000"/>
    <numFmt numFmtId="174" formatCode="#,##0.0&quot; litres&quot;"/>
    <numFmt numFmtId="175" formatCode="#,##0.00&quot; min&quot;"/>
  </numFmts>
  <fonts count="37" x14ac:knownFonts="1">
    <font>
      <sz val="11"/>
      <color theme="1"/>
      <name val="Calibri"/>
      <family val="2"/>
      <scheme val="minor"/>
    </font>
    <font>
      <b/>
      <sz val="11"/>
      <color theme="0"/>
      <name val="Calibri"/>
      <family val="2"/>
      <scheme val="minor"/>
    </font>
    <font>
      <i/>
      <sz val="11"/>
      <color theme="0" tint="-0.499984740745262"/>
      <name val="Calibri"/>
      <family val="2"/>
      <scheme val="minor"/>
    </font>
    <font>
      <b/>
      <sz val="11"/>
      <color rgb="FFC00000"/>
      <name val="Calibri"/>
      <family val="2"/>
      <scheme val="minor"/>
    </font>
    <font>
      <sz val="14"/>
      <color theme="1"/>
      <name val="Calibri"/>
      <family val="2"/>
      <scheme val="minor"/>
    </font>
    <font>
      <sz val="11"/>
      <color theme="3" tint="-0.249977111117893"/>
      <name val="Calibri"/>
      <family val="2"/>
      <scheme val="minor"/>
    </font>
    <font>
      <sz val="11"/>
      <color theme="1"/>
      <name val="Calibri"/>
      <family val="2"/>
      <scheme val="minor"/>
    </font>
    <font>
      <b/>
      <sz val="11"/>
      <color theme="1"/>
      <name val="Calibri"/>
      <family val="2"/>
      <scheme val="minor"/>
    </font>
    <font>
      <vertAlign val="subscript"/>
      <sz val="11"/>
      <color theme="1"/>
      <name val="Calibri"/>
      <family val="2"/>
      <scheme val="minor"/>
    </font>
    <font>
      <sz val="8"/>
      <color rgb="FF000000"/>
      <name val="Tahoma"/>
      <family val="2"/>
    </font>
    <font>
      <sz val="10"/>
      <color theme="1"/>
      <name val="Calibri"/>
      <family val="2"/>
      <scheme val="minor"/>
    </font>
    <font>
      <sz val="11"/>
      <color rgb="FFFF0000"/>
      <name val="Calibri"/>
      <family val="2"/>
      <scheme val="minor"/>
    </font>
    <font>
      <sz val="11"/>
      <name val="Calibri"/>
      <family val="2"/>
      <scheme val="minor"/>
    </font>
    <font>
      <sz val="9"/>
      <color theme="1"/>
      <name val="Calibri"/>
      <family val="2"/>
      <scheme val="minor"/>
    </font>
    <font>
      <sz val="12"/>
      <color theme="1"/>
      <name val="Calibri"/>
      <family val="2"/>
      <scheme val="minor"/>
    </font>
    <font>
      <sz val="18"/>
      <color theme="1"/>
      <name val="Calibri"/>
      <family val="2"/>
      <scheme val="minor"/>
    </font>
    <font>
      <b/>
      <sz val="12"/>
      <color theme="1"/>
      <name val="Calibri"/>
      <family val="2"/>
      <scheme val="minor"/>
    </font>
    <font>
      <vertAlign val="subscript"/>
      <sz val="12"/>
      <color theme="1"/>
      <name val="Calibri"/>
      <family val="2"/>
      <scheme val="minor"/>
    </font>
    <font>
      <b/>
      <sz val="11"/>
      <color theme="3"/>
      <name val="Calibri"/>
      <family val="2"/>
      <scheme val="minor"/>
    </font>
    <font>
      <b/>
      <sz val="11"/>
      <color theme="5" tint="-0.249977111117893"/>
      <name val="Calibri"/>
      <family val="2"/>
      <scheme val="minor"/>
    </font>
    <font>
      <sz val="11"/>
      <color theme="5" tint="-0.249977111117893"/>
      <name val="Calibri"/>
      <family val="2"/>
      <scheme val="minor"/>
    </font>
    <font>
      <b/>
      <vertAlign val="subscript"/>
      <sz val="12"/>
      <color theme="1"/>
      <name val="Calibri"/>
      <family val="2"/>
      <scheme val="minor"/>
    </font>
    <font>
      <sz val="8"/>
      <color theme="1"/>
      <name val="Calibri"/>
      <family val="2"/>
      <scheme val="minor"/>
    </font>
    <font>
      <b/>
      <sz val="16"/>
      <color theme="4" tint="-0.499984740745262"/>
      <name val="Calibri"/>
      <family val="2"/>
      <scheme val="minor"/>
    </font>
    <font>
      <sz val="11"/>
      <color theme="4" tint="-0.499984740745262"/>
      <name val="Calibri"/>
      <family val="2"/>
      <scheme val="minor"/>
    </font>
    <font>
      <sz val="11"/>
      <color theme="3"/>
      <name val="Calibri"/>
      <family val="2"/>
      <scheme val="minor"/>
    </font>
    <font>
      <b/>
      <sz val="11"/>
      <color rgb="FFFF0000"/>
      <name val="Calibri"/>
      <family val="2"/>
      <scheme val="minor"/>
    </font>
    <font>
      <b/>
      <sz val="14"/>
      <color theme="3"/>
      <name val="Calibri"/>
      <family val="2"/>
      <scheme val="minor"/>
    </font>
    <font>
      <b/>
      <sz val="12"/>
      <color theme="3"/>
      <name val="Calibri"/>
      <family val="2"/>
      <scheme val="minor"/>
    </font>
    <font>
      <b/>
      <sz val="9"/>
      <color rgb="FFFF0000"/>
      <name val="Calibri"/>
      <family val="2"/>
      <scheme val="minor"/>
    </font>
    <font>
      <sz val="11"/>
      <color rgb="FF00B050"/>
      <name val="Calibri"/>
      <family val="2"/>
      <scheme val="minor"/>
    </font>
    <font>
      <b/>
      <sz val="11"/>
      <color theme="9" tint="-0.249977111117893"/>
      <name val="Calibri"/>
      <family val="2"/>
      <scheme val="minor"/>
    </font>
    <font>
      <i/>
      <sz val="11"/>
      <color theme="3"/>
      <name val="Calibri"/>
      <family val="2"/>
      <scheme val="minor"/>
    </font>
    <font>
      <b/>
      <i/>
      <sz val="11"/>
      <color theme="3"/>
      <name val="Calibri"/>
      <family val="2"/>
      <scheme val="minor"/>
    </font>
    <font>
      <b/>
      <vertAlign val="subscript"/>
      <sz val="11"/>
      <color theme="1"/>
      <name val="Calibri"/>
      <family val="2"/>
      <scheme val="minor"/>
    </font>
    <font>
      <sz val="11"/>
      <color theme="0" tint="-0.499984740745262"/>
      <name val="Calibri"/>
      <family val="2"/>
      <scheme val="minor"/>
    </font>
    <font>
      <vertAlign val="subscript"/>
      <sz val="11"/>
      <color theme="0" tint="-0.499984740745262"/>
      <name val="Calibri"/>
      <family val="2"/>
      <scheme val="minor"/>
    </font>
  </fonts>
  <fills count="23">
    <fill>
      <patternFill patternType="none"/>
    </fill>
    <fill>
      <patternFill patternType="gray125"/>
    </fill>
    <fill>
      <patternFill patternType="solid">
        <fgColor theme="5" tint="0.79998168889431442"/>
        <bgColor indexed="64"/>
      </patternFill>
    </fill>
    <fill>
      <patternFill patternType="solid">
        <fgColor theme="9" tint="0.79998168889431442"/>
        <bgColor theme="9" tint="0.79998168889431442"/>
      </patternFill>
    </fill>
    <fill>
      <patternFill patternType="solid">
        <fgColor theme="9"/>
        <bgColor theme="9"/>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tint="0.79998168889431442"/>
        <bgColor theme="4" tint="0.79998168889431442"/>
      </patternFill>
    </fill>
    <fill>
      <patternFill patternType="solid">
        <fgColor theme="4" tint="0.59999389629810485"/>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4"/>
        <bgColor theme="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rgb="FF00B0F0"/>
        <bgColor indexed="64"/>
      </patternFill>
    </fill>
  </fills>
  <borders count="46">
    <border>
      <left/>
      <right/>
      <top/>
      <bottom/>
      <diagonal/>
    </border>
    <border>
      <left style="thin">
        <color theme="9" tint="0.39997558519241921"/>
      </left>
      <right/>
      <top style="thin">
        <color theme="9" tint="0.39997558519241921"/>
      </top>
      <bottom style="thin">
        <color theme="9" tint="0.39997558519241921"/>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theme="4" tint="0.39997558519241921"/>
      </top>
      <bottom style="thin">
        <color theme="4" tint="0.39997558519241921"/>
      </bottom>
      <diagonal/>
    </border>
    <border>
      <left/>
      <right/>
      <top/>
      <bottom style="thin">
        <color theme="0"/>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diagonal/>
    </border>
    <border>
      <left/>
      <right/>
      <top style="medium">
        <color indexed="64"/>
      </top>
      <bottom/>
      <diagonal/>
    </border>
    <border>
      <left/>
      <right style="medium">
        <color indexed="64"/>
      </right>
      <top/>
      <bottom style="thin">
        <color theme="0"/>
      </bottom>
      <diagonal/>
    </border>
    <border>
      <left/>
      <right style="medium">
        <color indexed="64"/>
      </right>
      <top style="thin">
        <color theme="0"/>
      </top>
      <bottom style="thin">
        <color theme="0"/>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theme="3"/>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style="thick">
        <color theme="7" tint="-0.24994659260841701"/>
      </left>
      <right style="thick">
        <color theme="7" tint="-0.24994659260841701"/>
      </right>
      <top style="thick">
        <color theme="7" tint="-0.24994659260841701"/>
      </top>
      <bottom style="thick">
        <color theme="7" tint="-0.24994659260841701"/>
      </bottom>
      <diagonal/>
    </border>
    <border>
      <left style="thick">
        <color theme="8" tint="-0.24994659260841701"/>
      </left>
      <right style="thick">
        <color theme="8" tint="-0.24994659260841701"/>
      </right>
      <top style="thick">
        <color theme="8" tint="-0.24994659260841701"/>
      </top>
      <bottom style="thick">
        <color theme="8" tint="-0.24994659260841701"/>
      </bottom>
      <diagonal/>
    </border>
    <border>
      <left style="thick">
        <color theme="6" tint="-0.24994659260841701"/>
      </left>
      <right style="thick">
        <color theme="6" tint="-0.24994659260841701"/>
      </right>
      <top style="thick">
        <color theme="6" tint="-0.24994659260841701"/>
      </top>
      <bottom style="thick">
        <color theme="6" tint="-0.24994659260841701"/>
      </bottom>
      <diagonal/>
    </border>
    <border>
      <left style="thick">
        <color theme="5" tint="-0.24994659260841701"/>
      </left>
      <right style="thick">
        <color theme="5" tint="-0.24994659260841701"/>
      </right>
      <top style="thick">
        <color theme="5" tint="-0.24994659260841701"/>
      </top>
      <bottom style="thick">
        <color theme="5" tint="-0.24994659260841701"/>
      </bottom>
      <diagonal/>
    </border>
    <border>
      <left style="thick">
        <color theme="9" tint="-0.24994659260841701"/>
      </left>
      <right style="thick">
        <color theme="9" tint="-0.24994659260841701"/>
      </right>
      <top style="thick">
        <color theme="9" tint="-0.24994659260841701"/>
      </top>
      <bottom style="thick">
        <color theme="9" tint="-0.24994659260841701"/>
      </bottom>
      <diagonal/>
    </border>
  </borders>
  <cellStyleXfs count="2">
    <xf numFmtId="0" fontId="0" fillId="0" borderId="0"/>
    <xf numFmtId="9" fontId="6" fillId="0" borderId="0" applyFont="0" applyFill="0" applyBorder="0" applyAlignment="0" applyProtection="0"/>
  </cellStyleXfs>
  <cellXfs count="302">
    <xf numFmtId="0" fontId="0" fillId="0" borderId="0" xfId="0"/>
    <xf numFmtId="0" fontId="0" fillId="0" borderId="0" xfId="0" applyAlignment="1">
      <alignment horizontal="center" vertical="center"/>
    </xf>
    <xf numFmtId="0" fontId="0" fillId="0" borderId="5" xfId="0" applyBorder="1" applyAlignment="1">
      <alignment horizontal="center" vertical="center"/>
    </xf>
    <xf numFmtId="0" fontId="0" fillId="0" borderId="5" xfId="0" applyFill="1" applyBorder="1" applyAlignment="1">
      <alignment horizontal="center" vertical="center"/>
    </xf>
    <xf numFmtId="2" fontId="0" fillId="0" borderId="5" xfId="0" applyNumberFormat="1" applyBorder="1" applyAlignment="1">
      <alignment horizontal="center" vertical="center"/>
    </xf>
    <xf numFmtId="164" fontId="0" fillId="0" borderId="5" xfId="0" applyNumberFormat="1" applyBorder="1" applyAlignment="1">
      <alignment horizontal="center" vertical="center"/>
    </xf>
    <xf numFmtId="165" fontId="0" fillId="0" borderId="5" xfId="0" applyNumberFormat="1" applyBorder="1" applyAlignment="1">
      <alignment horizontal="center" vertical="center"/>
    </xf>
    <xf numFmtId="12" fontId="0" fillId="0" borderId="5" xfId="0" applyNumberFormat="1" applyBorder="1" applyAlignment="1">
      <alignment horizontal="center" vertical="center"/>
    </xf>
    <xf numFmtId="165" fontId="0" fillId="0" borderId="0" xfId="0" applyNumberFormat="1" applyAlignment="1">
      <alignment horizontal="center" vertical="center"/>
    </xf>
    <xf numFmtId="0" fontId="0" fillId="0" borderId="6" xfId="0" applyFill="1" applyBorder="1" applyAlignment="1">
      <alignment horizontal="center" vertical="center"/>
    </xf>
    <xf numFmtId="0" fontId="0" fillId="0" borderId="5" xfId="0" applyBorder="1"/>
    <xf numFmtId="2" fontId="0" fillId="0" borderId="7" xfId="0" applyNumberFormat="1" applyBorder="1" applyAlignment="1">
      <alignment horizontal="center" vertical="center"/>
    </xf>
    <xf numFmtId="10" fontId="0" fillId="0" borderId="8" xfId="1" applyNumberFormat="1" applyFont="1" applyBorder="1" applyAlignment="1">
      <alignment horizontal="center" vertical="center"/>
    </xf>
    <xf numFmtId="10" fontId="0" fillId="0" borderId="5" xfId="1" applyNumberFormat="1" applyFont="1" applyBorder="1" applyAlignment="1">
      <alignment horizontal="center" vertical="center"/>
    </xf>
    <xf numFmtId="166" fontId="0" fillId="0" borderId="5" xfId="0" applyNumberFormat="1" applyBorder="1" applyAlignment="1">
      <alignment horizontal="center" vertical="center"/>
    </xf>
    <xf numFmtId="1" fontId="7" fillId="0" borderId="5" xfId="0" applyNumberFormat="1" applyFont="1" applyBorder="1"/>
    <xf numFmtId="0" fontId="0" fillId="0" borderId="5" xfId="0" applyNumberFormat="1" applyBorder="1" applyAlignment="1">
      <alignment horizontal="center" vertical="center"/>
    </xf>
    <xf numFmtId="166" fontId="0" fillId="0" borderId="7" xfId="0" applyNumberFormat="1" applyBorder="1" applyAlignment="1">
      <alignment horizontal="center" vertical="center"/>
    </xf>
    <xf numFmtId="0" fontId="0" fillId="0" borderId="7" xfId="0" applyBorder="1" applyAlignment="1">
      <alignment horizontal="center" vertical="center"/>
    </xf>
    <xf numFmtId="165" fontId="0" fillId="0" borderId="7" xfId="0" applyNumberFormat="1" applyBorder="1" applyAlignment="1">
      <alignment horizontal="center" vertical="center"/>
    </xf>
    <xf numFmtId="0" fontId="7" fillId="0" borderId="5" xfId="0" applyFont="1" applyBorder="1" applyAlignment="1">
      <alignment horizontal="center" vertical="center"/>
    </xf>
    <xf numFmtId="13" fontId="0" fillId="0" borderId="9" xfId="0" applyNumberFormat="1" applyBorder="1" applyAlignment="1">
      <alignment horizontal="center" vertical="center"/>
    </xf>
    <xf numFmtId="2" fontId="7" fillId="0" borderId="5" xfId="0" applyNumberFormat="1" applyFont="1" applyBorder="1"/>
    <xf numFmtId="165" fontId="0" fillId="0" borderId="7" xfId="0" applyNumberFormat="1" applyBorder="1"/>
    <xf numFmtId="2" fontId="0" fillId="0" borderId="5" xfId="0" applyNumberFormat="1" applyBorder="1"/>
    <xf numFmtId="165" fontId="0" fillId="0" borderId="5" xfId="0" applyNumberFormat="1" applyBorder="1"/>
    <xf numFmtId="1" fontId="0" fillId="0" borderId="5" xfId="0" applyNumberFormat="1" applyBorder="1"/>
    <xf numFmtId="164" fontId="0" fillId="0" borderId="5" xfId="0" applyNumberFormat="1" applyBorder="1"/>
    <xf numFmtId="0" fontId="0" fillId="8" borderId="5" xfId="0" applyFill="1" applyBorder="1"/>
    <xf numFmtId="0" fontId="7" fillId="0" borderId="5" xfId="0" applyFont="1" applyBorder="1"/>
    <xf numFmtId="1" fontId="0" fillId="0" borderId="0" xfId="0" applyNumberFormat="1"/>
    <xf numFmtId="10" fontId="0" fillId="0" borderId="5" xfId="0" applyNumberFormat="1" applyBorder="1" applyAlignment="1">
      <alignment horizontal="center" vertical="center"/>
    </xf>
    <xf numFmtId="1" fontId="0" fillId="0" borderId="5" xfId="0" applyNumberFormat="1" applyBorder="1" applyAlignment="1">
      <alignment horizontal="center" vertical="center"/>
    </xf>
    <xf numFmtId="0" fontId="0" fillId="0" borderId="10" xfId="0" applyBorder="1"/>
    <xf numFmtId="0" fontId="0" fillId="0" borderId="11" xfId="0" applyBorder="1" applyAlignment="1">
      <alignment horizontal="center" vertical="center"/>
    </xf>
    <xf numFmtId="0" fontId="0" fillId="0" borderId="12" xfId="0" applyBorder="1"/>
    <xf numFmtId="0" fontId="0" fillId="0" borderId="13" xfId="0" applyBorder="1"/>
    <xf numFmtId="0" fontId="0" fillId="0" borderId="14" xfId="0" applyBorder="1"/>
    <xf numFmtId="0" fontId="0" fillId="0" borderId="15" xfId="0" applyBorder="1"/>
    <xf numFmtId="0" fontId="0" fillId="0" borderId="0" xfId="0" applyBorder="1"/>
    <xf numFmtId="0" fontId="0" fillId="0" borderId="0" xfId="0" applyBorder="1" applyAlignment="1">
      <alignment horizontal="center" vertical="center"/>
    </xf>
    <xf numFmtId="0" fontId="0" fillId="0" borderId="16" xfId="0" applyBorder="1" applyAlignment="1">
      <alignment horizontal="center" vertical="center"/>
    </xf>
    <xf numFmtId="0" fontId="0" fillId="0" borderId="17" xfId="0" applyBorder="1"/>
    <xf numFmtId="0" fontId="7" fillId="0" borderId="18" xfId="0" applyFont="1" applyBorder="1"/>
    <xf numFmtId="0" fontId="0" fillId="0" borderId="19" xfId="0" applyBorder="1"/>
    <xf numFmtId="0" fontId="0" fillId="0" borderId="20" xfId="0" applyBorder="1"/>
    <xf numFmtId="0" fontId="0" fillId="0" borderId="21" xfId="0" applyBorder="1"/>
    <xf numFmtId="165" fontId="0" fillId="0" borderId="21" xfId="0" applyNumberFormat="1" applyBorder="1" applyAlignment="1">
      <alignment horizontal="center" vertical="center"/>
    </xf>
    <xf numFmtId="0" fontId="0" fillId="0" borderId="22" xfId="0" applyNumberFormat="1" applyBorder="1" applyAlignment="1">
      <alignment horizontal="center" vertical="center"/>
    </xf>
    <xf numFmtId="1" fontId="7" fillId="0" borderId="0" xfId="0" applyNumberFormat="1" applyFont="1" applyBorder="1"/>
    <xf numFmtId="0" fontId="0" fillId="9" borderId="5" xfId="0" applyFill="1" applyBorder="1"/>
    <xf numFmtId="0" fontId="0" fillId="10" borderId="0" xfId="0" applyFill="1"/>
    <xf numFmtId="167" fontId="0" fillId="10" borderId="0" xfId="0" applyNumberFormat="1" applyFill="1"/>
    <xf numFmtId="167" fontId="0" fillId="0" borderId="0" xfId="0" applyNumberFormat="1"/>
    <xf numFmtId="0" fontId="0" fillId="9" borderId="0" xfId="0" applyFill="1"/>
    <xf numFmtId="168" fontId="0" fillId="0" borderId="5" xfId="0" applyNumberFormat="1" applyBorder="1" applyAlignment="1">
      <alignment horizontal="center" vertical="center"/>
    </xf>
    <xf numFmtId="167" fontId="0" fillId="9" borderId="0" xfId="0" applyNumberFormat="1" applyFill="1"/>
    <xf numFmtId="167" fontId="0" fillId="11" borderId="0" xfId="0" applyNumberFormat="1" applyFill="1"/>
    <xf numFmtId="0" fontId="0" fillId="11" borderId="0" xfId="0" applyFill="1"/>
    <xf numFmtId="1" fontId="0" fillId="9" borderId="0" xfId="0" applyNumberFormat="1" applyFill="1"/>
    <xf numFmtId="0" fontId="0" fillId="12" borderId="5" xfId="0" applyFill="1" applyBorder="1" applyAlignment="1">
      <alignment horizontal="center" vertical="center"/>
    </xf>
    <xf numFmtId="0" fontId="0" fillId="12" borderId="16" xfId="0" applyFill="1" applyBorder="1" applyAlignment="1">
      <alignment horizontal="center" vertical="center"/>
    </xf>
    <xf numFmtId="0" fontId="0" fillId="12" borderId="0" xfId="0" applyFill="1"/>
    <xf numFmtId="1" fontId="7" fillId="0" borderId="5" xfId="0" applyNumberFormat="1" applyFont="1" applyBorder="1" applyAlignment="1">
      <alignment horizontal="center" vertical="center"/>
    </xf>
    <xf numFmtId="0" fontId="0" fillId="0" borderId="0" xfId="0" applyAlignment="1">
      <alignment horizontal="center" vertical="center"/>
    </xf>
    <xf numFmtId="0" fontId="0" fillId="0" borderId="25" xfId="0" applyFont="1" applyBorder="1"/>
    <xf numFmtId="0" fontId="1" fillId="13" borderId="25" xfId="0" applyFont="1" applyFill="1" applyBorder="1" applyAlignment="1">
      <alignment horizontal="center"/>
    </xf>
    <xf numFmtId="0" fontId="1" fillId="13" borderId="4" xfId="0" applyFont="1" applyFill="1" applyBorder="1" applyAlignment="1">
      <alignment horizontal="center"/>
    </xf>
    <xf numFmtId="0" fontId="0" fillId="7" borderId="25" xfId="0" applyFont="1" applyFill="1" applyBorder="1"/>
    <xf numFmtId="165" fontId="0" fillId="7" borderId="4" xfId="0" applyNumberFormat="1" applyFont="1" applyFill="1" applyBorder="1" applyAlignment="1">
      <alignment horizontal="center" vertical="center"/>
    </xf>
    <xf numFmtId="168" fontId="0" fillId="0" borderId="4" xfId="0" applyNumberFormat="1" applyFont="1" applyBorder="1" applyAlignment="1">
      <alignment horizontal="center" vertical="center"/>
    </xf>
    <xf numFmtId="0" fontId="0" fillId="0" borderId="23" xfId="0" applyFont="1" applyBorder="1"/>
    <xf numFmtId="0" fontId="13" fillId="0" borderId="0" xfId="0" applyFont="1"/>
    <xf numFmtId="0" fontId="0" fillId="7" borderId="26" xfId="0" applyNumberFormat="1" applyFont="1" applyFill="1" applyBorder="1" applyAlignment="1">
      <alignment horizontal="center" vertical="center"/>
    </xf>
    <xf numFmtId="164" fontId="0" fillId="0" borderId="0" xfId="0" applyNumberFormat="1" applyBorder="1" applyAlignment="1">
      <alignment horizontal="center" vertical="center"/>
    </xf>
    <xf numFmtId="165" fontId="0" fillId="0" borderId="0" xfId="0" applyNumberFormat="1"/>
    <xf numFmtId="0" fontId="0" fillId="0" borderId="0" xfId="0" applyFont="1" applyFill="1" applyBorder="1"/>
    <xf numFmtId="0" fontId="0" fillId="0" borderId="0" xfId="0" applyNumberFormat="1" applyFont="1" applyBorder="1"/>
    <xf numFmtId="166" fontId="0" fillId="0" borderId="0" xfId="0" applyNumberFormat="1" applyBorder="1" applyAlignment="1" applyProtection="1">
      <alignment horizontal="center" vertical="center"/>
      <protection locked="0"/>
    </xf>
    <xf numFmtId="0" fontId="0" fillId="7" borderId="30" xfId="0" applyFont="1" applyFill="1" applyBorder="1"/>
    <xf numFmtId="0" fontId="0" fillId="7" borderId="20" xfId="0" applyNumberFormat="1" applyFont="1" applyFill="1" applyBorder="1" applyAlignment="1">
      <alignment horizontal="center" vertical="center"/>
    </xf>
    <xf numFmtId="0" fontId="0" fillId="7" borderId="31" xfId="0" applyFont="1" applyFill="1" applyBorder="1"/>
    <xf numFmtId="165" fontId="0" fillId="7" borderId="32" xfId="0" applyNumberFormat="1" applyFont="1" applyFill="1" applyBorder="1" applyAlignment="1">
      <alignment horizontal="center" vertical="center"/>
    </xf>
    <xf numFmtId="0" fontId="3" fillId="0" borderId="0" xfId="0" applyFont="1" applyFill="1" applyAlignment="1" applyProtection="1">
      <alignment vertical="center"/>
      <protection hidden="1"/>
    </xf>
    <xf numFmtId="0" fontId="0" fillId="0" borderId="0" xfId="0" applyProtection="1">
      <protection hidden="1"/>
    </xf>
    <xf numFmtId="167" fontId="0" fillId="0" borderId="0" xfId="0" applyNumberFormat="1" applyProtection="1">
      <protection hidden="1"/>
    </xf>
    <xf numFmtId="0" fontId="0" fillId="7" borderId="4" xfId="0" applyNumberFormat="1" applyFont="1" applyFill="1" applyBorder="1" applyAlignment="1" applyProtection="1">
      <alignment horizontal="center" vertical="center"/>
      <protection hidden="1"/>
    </xf>
    <xf numFmtId="0" fontId="0" fillId="0" borderId="23" xfId="0" applyNumberFormat="1" applyFont="1" applyBorder="1" applyProtection="1">
      <protection hidden="1"/>
    </xf>
    <xf numFmtId="0" fontId="0" fillId="0" borderId="0" xfId="0" applyAlignment="1" applyProtection="1">
      <alignment horizontal="right" vertical="center"/>
      <protection hidden="1"/>
    </xf>
    <xf numFmtId="0" fontId="0" fillId="0" borderId="0" xfId="0" applyProtection="1">
      <protection locked="0" hidden="1"/>
    </xf>
    <xf numFmtId="0" fontId="0" fillId="7" borderId="4" xfId="0" applyFont="1" applyFill="1" applyBorder="1" applyAlignment="1" applyProtection="1">
      <alignment horizontal="center"/>
      <protection hidden="1"/>
    </xf>
    <xf numFmtId="0" fontId="0" fillId="7" borderId="0" xfId="0" applyFont="1" applyFill="1" applyBorder="1" applyAlignment="1" applyProtection="1">
      <alignment horizontal="center"/>
      <protection hidden="1"/>
    </xf>
    <xf numFmtId="0" fontId="1" fillId="4" borderId="1" xfId="0" applyFont="1" applyFill="1" applyBorder="1" applyAlignment="1" applyProtection="1">
      <alignment horizontal="center" vertical="center" wrapText="1"/>
      <protection hidden="1"/>
    </xf>
    <xf numFmtId="0" fontId="0" fillId="0" borderId="5" xfId="0" applyBorder="1" applyProtection="1">
      <protection locked="0" hidden="1"/>
    </xf>
    <xf numFmtId="0" fontId="0" fillId="0" borderId="5" xfId="0" applyBorder="1" applyProtection="1">
      <protection hidden="1"/>
    </xf>
    <xf numFmtId="170" fontId="0" fillId="3" borderId="1" xfId="0" applyNumberFormat="1"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0" xfId="0" applyAlignment="1" applyProtection="1">
      <alignment wrapText="1"/>
      <protection hidden="1"/>
    </xf>
    <xf numFmtId="1" fontId="0" fillId="0" borderId="0" xfId="0" applyNumberFormat="1" applyAlignment="1" applyProtection="1">
      <alignment horizontal="center" vertical="center"/>
      <protection hidden="1"/>
    </xf>
    <xf numFmtId="1" fontId="7" fillId="0" borderId="0" xfId="0" applyNumberFormat="1" applyFont="1" applyAlignment="1" applyProtection="1">
      <alignment horizontal="center" vertical="center"/>
      <protection hidden="1"/>
    </xf>
    <xf numFmtId="0" fontId="1" fillId="5" borderId="10" xfId="0" applyFont="1" applyFill="1" applyBorder="1" applyAlignment="1" applyProtection="1">
      <alignment horizontal="center"/>
      <protection hidden="1"/>
    </xf>
    <xf numFmtId="0" fontId="1" fillId="5" borderId="27" xfId="0" applyFont="1" applyFill="1" applyBorder="1" applyAlignment="1" applyProtection="1">
      <alignment horizontal="center"/>
      <protection hidden="1"/>
    </xf>
    <xf numFmtId="0" fontId="1" fillId="5" borderId="12" xfId="0" applyFont="1" applyFill="1" applyBorder="1" applyAlignment="1" applyProtection="1">
      <alignment horizontal="center"/>
      <protection hidden="1"/>
    </xf>
    <xf numFmtId="0" fontId="1" fillId="0" borderId="0" xfId="0" applyFont="1" applyFill="1" applyAlignment="1" applyProtection="1">
      <protection hidden="1"/>
    </xf>
    <xf numFmtId="0" fontId="0" fillId="0" borderId="13" xfId="0" applyBorder="1" applyAlignment="1" applyProtection="1">
      <alignment wrapText="1"/>
      <protection hidden="1"/>
    </xf>
    <xf numFmtId="0" fontId="0" fillId="0" borderId="0" xfId="0" applyAlignment="1" applyProtection="1">
      <alignment vertical="center"/>
      <protection hidden="1"/>
    </xf>
    <xf numFmtId="0" fontId="0" fillId="0" borderId="13" xfId="0" applyBorder="1" applyAlignment="1" applyProtection="1">
      <alignment horizontal="left" vertical="center" wrapText="1"/>
      <protection hidden="1"/>
    </xf>
    <xf numFmtId="0" fontId="0" fillId="0" borderId="5" xfId="0" applyFill="1" applyBorder="1" applyProtection="1">
      <protection hidden="1"/>
    </xf>
    <xf numFmtId="0" fontId="0" fillId="0" borderId="13" xfId="0" applyBorder="1" applyProtection="1">
      <protection hidden="1"/>
    </xf>
    <xf numFmtId="0" fontId="0" fillId="0" borderId="0" xfId="0" applyAlignment="1" applyProtection="1">
      <protection hidden="1"/>
    </xf>
    <xf numFmtId="0" fontId="0" fillId="0" borderId="30" xfId="0" applyBorder="1" applyProtection="1">
      <protection hidden="1"/>
    </xf>
    <xf numFmtId="0" fontId="0" fillId="0" borderId="19" xfId="0" applyBorder="1" applyProtection="1">
      <protection hidden="1"/>
    </xf>
    <xf numFmtId="0" fontId="0" fillId="0" borderId="20" xfId="0" applyBorder="1" applyProtection="1">
      <protection hidden="1"/>
    </xf>
    <xf numFmtId="0" fontId="0" fillId="0" borderId="13" xfId="0"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14" xfId="0" applyBorder="1" applyProtection="1">
      <protection hidden="1"/>
    </xf>
    <xf numFmtId="0" fontId="0" fillId="0" borderId="0" xfId="0" applyBorder="1" applyAlignment="1" applyProtection="1">
      <alignment horizontal="left" vertical="center"/>
      <protection hidden="1"/>
    </xf>
    <xf numFmtId="0" fontId="0" fillId="0" borderId="0" xfId="0" applyBorder="1" applyAlignment="1" applyProtection="1">
      <alignment horizontal="center" vertical="center" wrapText="1"/>
      <protection hidden="1"/>
    </xf>
    <xf numFmtId="0" fontId="0" fillId="0" borderId="19" xfId="0" applyBorder="1" applyAlignment="1" applyProtection="1">
      <alignment horizontal="center" vertical="center"/>
      <protection hidden="1"/>
    </xf>
    <xf numFmtId="2" fontId="0" fillId="0" borderId="19" xfId="0" applyNumberFormat="1" applyBorder="1" applyAlignment="1" applyProtection="1">
      <alignment horizontal="center" vertical="center"/>
      <protection hidden="1"/>
    </xf>
    <xf numFmtId="0" fontId="0" fillId="0" borderId="19" xfId="0" applyBorder="1" applyAlignment="1" applyProtection="1">
      <alignment vertical="center" wrapText="1"/>
      <protection hidden="1"/>
    </xf>
    <xf numFmtId="0" fontId="0" fillId="0" borderId="19" xfId="0" applyBorder="1" applyAlignment="1" applyProtection="1">
      <alignment vertical="center"/>
      <protection hidden="1"/>
    </xf>
    <xf numFmtId="0" fontId="0" fillId="0" borderId="20" xfId="0" applyBorder="1" applyAlignment="1" applyProtection="1">
      <alignment vertical="center"/>
      <protection hidden="1"/>
    </xf>
    <xf numFmtId="0" fontId="0" fillId="0" borderId="0" xfId="0" applyNumberFormat="1" applyBorder="1" applyAlignment="1">
      <alignment horizontal="center" vertical="center"/>
    </xf>
    <xf numFmtId="0" fontId="14" fillId="0" borderId="0" xfId="0" applyFont="1"/>
    <xf numFmtId="10" fontId="0" fillId="0" borderId="0" xfId="1" applyNumberFormat="1" applyFont="1" applyBorder="1" applyAlignment="1">
      <alignment horizontal="center" vertical="center"/>
    </xf>
    <xf numFmtId="0" fontId="16" fillId="0" borderId="0" xfId="0" applyFont="1"/>
    <xf numFmtId="166" fontId="0" fillId="0" borderId="0" xfId="0" applyNumberFormat="1" applyBorder="1" applyAlignment="1">
      <alignment horizontal="center" vertical="center"/>
    </xf>
    <xf numFmtId="0" fontId="0" fillId="0" borderId="5" xfId="0" applyBorder="1" applyAlignment="1">
      <alignment horizontal="center"/>
    </xf>
    <xf numFmtId="171" fontId="7" fillId="0" borderId="5" xfId="0" applyNumberFormat="1" applyFont="1" applyBorder="1"/>
    <xf numFmtId="12" fontId="0" fillId="0" borderId="5" xfId="0" applyNumberFormat="1" applyBorder="1"/>
    <xf numFmtId="0" fontId="14" fillId="0" borderId="0" xfId="0" applyFont="1" applyBorder="1"/>
    <xf numFmtId="0" fontId="0" fillId="0" borderId="5" xfId="0" applyNumberFormat="1" applyBorder="1" applyAlignment="1">
      <alignment horizontal="center"/>
    </xf>
    <xf numFmtId="0" fontId="0" fillId="15" borderId="0" xfId="0" applyFill="1"/>
    <xf numFmtId="0" fontId="0" fillId="15" borderId="5" xfId="0" applyFill="1" applyBorder="1" applyAlignment="1">
      <alignment horizontal="left" vertical="center"/>
    </xf>
    <xf numFmtId="0" fontId="0" fillId="10" borderId="5" xfId="0" applyFill="1" applyBorder="1" applyAlignment="1">
      <alignment horizontal="center"/>
    </xf>
    <xf numFmtId="0" fontId="0" fillId="10" borderId="5" xfId="0" applyFill="1" applyBorder="1" applyAlignment="1">
      <alignment horizontal="center" vertical="center"/>
    </xf>
    <xf numFmtId="168" fontId="0" fillId="10" borderId="5" xfId="0" applyNumberFormat="1" applyFill="1" applyBorder="1" applyAlignment="1">
      <alignment horizontal="center" vertical="center"/>
    </xf>
    <xf numFmtId="165" fontId="0" fillId="10" borderId="5" xfId="0" applyNumberFormat="1" applyFill="1" applyBorder="1" applyAlignment="1">
      <alignment horizontal="center" vertical="center"/>
    </xf>
    <xf numFmtId="0" fontId="0" fillId="0" borderId="0" xfId="0" applyAlignment="1" applyProtection="1">
      <alignment vertical="top" wrapText="1"/>
      <protection hidden="1"/>
    </xf>
    <xf numFmtId="0" fontId="15" fillId="0" borderId="0" xfId="0" applyFont="1" applyFill="1"/>
    <xf numFmtId="0" fontId="0" fillId="15" borderId="6" xfId="0" applyFill="1" applyBorder="1" applyAlignment="1">
      <alignment horizontal="left" vertical="center"/>
    </xf>
    <xf numFmtId="10" fontId="0" fillId="15" borderId="5" xfId="0" applyNumberFormat="1" applyFill="1" applyBorder="1" applyAlignment="1">
      <alignment horizontal="left" vertical="center"/>
    </xf>
    <xf numFmtId="0" fontId="0" fillId="15" borderId="0" xfId="0" applyFill="1" applyAlignment="1">
      <alignment horizontal="left" vertical="center"/>
    </xf>
    <xf numFmtId="0" fontId="14" fillId="15" borderId="5" xfId="0" applyFont="1" applyFill="1" applyBorder="1" applyAlignment="1">
      <alignment horizontal="left" vertical="center"/>
    </xf>
    <xf numFmtId="0" fontId="16" fillId="0" borderId="5" xfId="0" applyFont="1" applyBorder="1"/>
    <xf numFmtId="0" fontId="16" fillId="0" borderId="8" xfId="0" applyFont="1" applyBorder="1"/>
    <xf numFmtId="0" fontId="0" fillId="15" borderId="5" xfId="0" applyNumberFormat="1" applyFill="1" applyBorder="1" applyAlignment="1">
      <alignment horizontal="left" vertical="center"/>
    </xf>
    <xf numFmtId="0" fontId="22" fillId="16" borderId="0" xfId="0" applyFont="1" applyFill="1" applyAlignment="1">
      <alignment wrapText="1"/>
    </xf>
    <xf numFmtId="166" fontId="0" fillId="16" borderId="5" xfId="0" applyNumberFormat="1" applyFill="1" applyBorder="1" applyAlignment="1" applyProtection="1">
      <alignment horizontal="center" vertical="center"/>
      <protection locked="0"/>
    </xf>
    <xf numFmtId="0" fontId="14" fillId="17" borderId="5" xfId="0" applyFont="1" applyFill="1" applyBorder="1"/>
    <xf numFmtId="0" fontId="0" fillId="17" borderId="5" xfId="0" applyFill="1" applyBorder="1" applyAlignment="1">
      <alignment horizontal="center"/>
    </xf>
    <xf numFmtId="1" fontId="7" fillId="0" borderId="5" xfId="0" applyNumberFormat="1" applyFont="1" applyBorder="1" applyAlignment="1">
      <alignment horizontal="center"/>
    </xf>
    <xf numFmtId="0" fontId="14" fillId="17" borderId="5" xfId="0" applyFont="1" applyFill="1" applyBorder="1" applyAlignment="1">
      <alignment horizontal="left" vertical="top"/>
    </xf>
    <xf numFmtId="0" fontId="16" fillId="0" borderId="5" xfId="0" applyFont="1" applyBorder="1" applyAlignment="1">
      <alignment horizontal="left" vertical="top"/>
    </xf>
    <xf numFmtId="13" fontId="0" fillId="17" borderId="5" xfId="0" applyNumberFormat="1" applyFill="1" applyBorder="1" applyAlignment="1">
      <alignment horizontal="right" vertical="center"/>
    </xf>
    <xf numFmtId="0" fontId="0" fillId="0" borderId="9" xfId="0" applyBorder="1"/>
    <xf numFmtId="0" fontId="0" fillId="0" borderId="33" xfId="0" applyBorder="1"/>
    <xf numFmtId="0" fontId="0" fillId="0" borderId="34" xfId="0" applyBorder="1"/>
    <xf numFmtId="0" fontId="25" fillId="0" borderId="21" xfId="0" applyFont="1" applyBorder="1"/>
    <xf numFmtId="0" fontId="25" fillId="0" borderId="0" xfId="0" applyFont="1" applyBorder="1"/>
    <xf numFmtId="0" fontId="0" fillId="0" borderId="35" xfId="0" applyBorder="1"/>
    <xf numFmtId="0" fontId="0" fillId="0" borderId="36" xfId="0" applyBorder="1"/>
    <xf numFmtId="0" fontId="0" fillId="0" borderId="37" xfId="0" applyBorder="1"/>
    <xf numFmtId="0" fontId="0" fillId="0" borderId="38" xfId="0" applyBorder="1"/>
    <xf numFmtId="0" fontId="25" fillId="0" borderId="33" xfId="0" applyFont="1" applyBorder="1"/>
    <xf numFmtId="172" fontId="13" fillId="0" borderId="0" xfId="0" applyNumberFormat="1" applyFont="1" applyAlignment="1">
      <alignment horizontal="left"/>
    </xf>
    <xf numFmtId="0" fontId="0" fillId="0" borderId="0" xfId="0" applyBorder="1" applyAlignment="1" applyProtection="1">
      <alignment horizontal="center"/>
      <protection hidden="1"/>
    </xf>
    <xf numFmtId="0" fontId="0" fillId="0" borderId="0" xfId="0" applyBorder="1" applyAlignment="1" applyProtection="1">
      <alignment horizontal="center"/>
      <protection locked="0" hidden="1"/>
    </xf>
    <xf numFmtId="0" fontId="0" fillId="0" borderId="0" xfId="0" applyBorder="1" applyProtection="1">
      <protection hidden="1"/>
    </xf>
    <xf numFmtId="0" fontId="25" fillId="0" borderId="21" xfId="0" applyFont="1" applyFill="1" applyBorder="1"/>
    <xf numFmtId="0" fontId="25" fillId="0" borderId="0" xfId="0" applyFont="1" applyFill="1" applyBorder="1"/>
    <xf numFmtId="0" fontId="27" fillId="0" borderId="9" xfId="0" applyFont="1" applyBorder="1"/>
    <xf numFmtId="0" fontId="28" fillId="0" borderId="0" xfId="0" applyFont="1" applyFill="1" applyBorder="1"/>
    <xf numFmtId="0" fontId="18" fillId="0" borderId="36" xfId="0" applyFont="1" applyBorder="1"/>
    <xf numFmtId="0" fontId="27" fillId="0" borderId="9" xfId="0" applyFont="1" applyFill="1" applyBorder="1"/>
    <xf numFmtId="0" fontId="25" fillId="0" borderId="36" xfId="0" applyFont="1" applyFill="1" applyBorder="1"/>
    <xf numFmtId="0" fontId="0" fillId="0" borderId="0" xfId="0" applyBorder="1" applyAlignment="1">
      <alignment horizontal="left"/>
    </xf>
    <xf numFmtId="0" fontId="26" fillId="0" borderId="0" xfId="0" applyFont="1" applyBorder="1"/>
    <xf numFmtId="0" fontId="27" fillId="0" borderId="33" xfId="0" applyFont="1" applyFill="1" applyBorder="1"/>
    <xf numFmtId="169" fontId="7" fillId="0" borderId="39" xfId="0" applyNumberFormat="1" applyFont="1" applyBorder="1" applyAlignment="1">
      <alignment horizontal="center"/>
    </xf>
    <xf numFmtId="169" fontId="0" fillId="0" borderId="39" xfId="0" applyNumberFormat="1" applyFont="1" applyBorder="1" applyAlignment="1" applyProtection="1">
      <alignment horizontal="center"/>
      <protection locked="0"/>
    </xf>
    <xf numFmtId="165" fontId="0" fillId="0" borderId="5" xfId="0" applyNumberFormat="1" applyBorder="1" applyAlignment="1" applyProtection="1">
      <alignment horizontal="center" vertical="center"/>
      <protection locked="0"/>
    </xf>
    <xf numFmtId="168" fontId="0" fillId="0" borderId="5" xfId="0" applyNumberFormat="1" applyBorder="1" applyAlignment="1" applyProtection="1">
      <alignment horizontal="center" vertical="center"/>
      <protection locked="0"/>
    </xf>
    <xf numFmtId="0" fontId="0" fillId="0" borderId="5" xfId="0" applyNumberFormat="1" applyBorder="1" applyAlignment="1" applyProtection="1">
      <alignment horizontal="center" vertical="center"/>
      <protection locked="0"/>
    </xf>
    <xf numFmtId="0" fontId="0" fillId="0" borderId="5" xfId="0" applyNumberFormat="1" applyBorder="1" applyProtection="1">
      <protection locked="0"/>
    </xf>
    <xf numFmtId="169" fontId="0" fillId="0" borderId="5" xfId="0" applyNumberFormat="1" applyBorder="1" applyAlignment="1" applyProtection="1">
      <alignment horizontal="center"/>
      <protection locked="0"/>
    </xf>
    <xf numFmtId="1" fontId="0" fillId="0" borderId="5" xfId="0" applyNumberFormat="1" applyBorder="1" applyAlignment="1" applyProtection="1">
      <alignment horizontal="center"/>
      <protection locked="0"/>
    </xf>
    <xf numFmtId="0" fontId="0" fillId="0" borderId="5" xfId="0" applyBorder="1" applyAlignment="1" applyProtection="1">
      <alignment horizontal="center"/>
      <protection locked="0"/>
    </xf>
    <xf numFmtId="2" fontId="0" fillId="0" borderId="5" xfId="0" applyNumberFormat="1" applyFont="1" applyBorder="1" applyAlignment="1" applyProtection="1">
      <alignment horizontal="center"/>
      <protection locked="0"/>
    </xf>
    <xf numFmtId="0" fontId="0" fillId="0" borderId="0" xfId="0" quotePrefix="1" applyBorder="1"/>
    <xf numFmtId="0" fontId="0" fillId="0" borderId="37" xfId="0" quotePrefix="1" applyFill="1" applyBorder="1"/>
    <xf numFmtId="1" fontId="0" fillId="0" borderId="0" xfId="0" applyNumberFormat="1" applyProtection="1">
      <protection hidden="1"/>
    </xf>
    <xf numFmtId="20" fontId="0" fillId="0" borderId="0" xfId="0" applyNumberFormat="1" applyBorder="1"/>
    <xf numFmtId="0" fontId="0" fillId="0" borderId="5" xfId="0" applyBorder="1" applyAlignment="1" applyProtection="1">
      <alignment vertical="center"/>
      <protection hidden="1"/>
    </xf>
    <xf numFmtId="0" fontId="7" fillId="0" borderId="5" xfId="0" applyFont="1" applyBorder="1" applyAlignment="1" applyProtection="1">
      <alignment vertical="center"/>
      <protection hidden="1"/>
    </xf>
    <xf numFmtId="0" fontId="10" fillId="17" borderId="8" xfId="0" applyFont="1" applyFill="1" applyBorder="1"/>
    <xf numFmtId="0" fontId="10" fillId="17" borderId="40" xfId="0" applyFont="1" applyFill="1" applyBorder="1"/>
    <xf numFmtId="173" fontId="0" fillId="3" borderId="1" xfId="0" applyNumberFormat="1" applyFont="1" applyFill="1" applyBorder="1" applyAlignment="1" applyProtection="1">
      <alignment horizontal="center" vertical="center" wrapText="1"/>
      <protection hidden="1"/>
    </xf>
    <xf numFmtId="2" fontId="0" fillId="0" borderId="0" xfId="0" applyNumberFormat="1"/>
    <xf numFmtId="0" fontId="7" fillId="0" borderId="0" xfId="0" applyFont="1"/>
    <xf numFmtId="0" fontId="0" fillId="11" borderId="41" xfId="0" applyFill="1" applyBorder="1" applyAlignment="1">
      <alignment horizontal="center" vertical="center"/>
    </xf>
    <xf numFmtId="174" fontId="0" fillId="11" borderId="41" xfId="0" applyNumberFormat="1" applyFill="1" applyBorder="1" applyAlignment="1">
      <alignment horizontal="center" vertical="center"/>
    </xf>
    <xf numFmtId="0" fontId="0" fillId="11" borderId="42" xfId="0" applyFill="1" applyBorder="1" applyAlignment="1">
      <alignment horizontal="center" vertical="center"/>
    </xf>
    <xf numFmtId="174" fontId="0" fillId="11" borderId="42" xfId="0" applyNumberFormat="1" applyFill="1" applyBorder="1" applyAlignment="1">
      <alignment horizontal="center" vertical="center"/>
    </xf>
    <xf numFmtId="0" fontId="0" fillId="11" borderId="43" xfId="0" applyFill="1" applyBorder="1" applyAlignment="1">
      <alignment horizontal="center" vertical="center"/>
    </xf>
    <xf numFmtId="174" fontId="0" fillId="11" borderId="43" xfId="0" applyNumberFormat="1" applyFill="1" applyBorder="1" applyAlignment="1">
      <alignment horizontal="center" vertical="center"/>
    </xf>
    <xf numFmtId="0" fontId="0" fillId="11" borderId="44" xfId="0" applyFill="1" applyBorder="1" applyAlignment="1">
      <alignment horizontal="center" vertical="center"/>
    </xf>
    <xf numFmtId="174" fontId="0" fillId="11" borderId="44" xfId="0" applyNumberFormat="1" applyFill="1" applyBorder="1" applyAlignment="1">
      <alignment horizontal="center" vertical="center"/>
    </xf>
    <xf numFmtId="0" fontId="0" fillId="11" borderId="45" xfId="0" applyFill="1" applyBorder="1" applyAlignment="1">
      <alignment horizontal="center" vertical="center"/>
    </xf>
    <xf numFmtId="174" fontId="0" fillId="11" borderId="45" xfId="0" applyNumberFormat="1" applyFill="1" applyBorder="1" applyAlignment="1">
      <alignment horizontal="center" vertical="center"/>
    </xf>
    <xf numFmtId="1" fontId="0" fillId="0" borderId="0" xfId="0" applyNumberFormat="1" applyAlignment="1" applyProtection="1">
      <alignment horizontal="center" vertical="center"/>
      <protection hidden="1"/>
    </xf>
    <xf numFmtId="0" fontId="26" fillId="0" borderId="0" xfId="0" applyFont="1"/>
    <xf numFmtId="174" fontId="7" fillId="18" borderId="5" xfId="0" applyNumberFormat="1" applyFont="1" applyFill="1" applyBorder="1" applyAlignment="1" applyProtection="1">
      <alignment horizontal="center" vertical="center"/>
      <protection hidden="1"/>
    </xf>
    <xf numFmtId="174" fontId="7" fillId="19" borderId="5" xfId="0" applyNumberFormat="1" applyFont="1" applyFill="1" applyBorder="1" applyAlignment="1" applyProtection="1">
      <alignment horizontal="center" vertical="center"/>
      <protection hidden="1"/>
    </xf>
    <xf numFmtId="174" fontId="7" fillId="21" borderId="5" xfId="0" applyNumberFormat="1" applyFont="1" applyFill="1" applyBorder="1" applyAlignment="1" applyProtection="1">
      <alignment horizontal="center" vertical="center"/>
      <protection hidden="1"/>
    </xf>
    <xf numFmtId="174" fontId="7" fillId="20" borderId="5" xfId="0" applyNumberFormat="1" applyFont="1" applyFill="1" applyBorder="1" applyAlignment="1" applyProtection="1">
      <alignment horizontal="center" vertical="center"/>
      <protection hidden="1"/>
    </xf>
    <xf numFmtId="174" fontId="7" fillId="22" borderId="5" xfId="0" applyNumberFormat="1" applyFont="1" applyFill="1" applyBorder="1" applyAlignment="1" applyProtection="1">
      <alignment horizontal="center" vertical="center"/>
      <protection hidden="1"/>
    </xf>
    <xf numFmtId="0" fontId="7" fillId="18" borderId="5" xfId="0" applyFont="1" applyFill="1" applyBorder="1" applyAlignment="1">
      <alignment horizontal="center" vertical="center"/>
    </xf>
    <xf numFmtId="175" fontId="7" fillId="18" borderId="5" xfId="0" applyNumberFormat="1" applyFont="1" applyFill="1" applyBorder="1"/>
    <xf numFmtId="0" fontId="7" fillId="19" borderId="5" xfId="0" applyFont="1" applyFill="1" applyBorder="1" applyAlignment="1">
      <alignment horizontal="center" vertical="center"/>
    </xf>
    <xf numFmtId="175" fontId="7" fillId="19" borderId="5" xfId="0" applyNumberFormat="1" applyFont="1" applyFill="1" applyBorder="1"/>
    <xf numFmtId="0" fontId="7" fillId="21" borderId="5" xfId="0" applyFont="1" applyFill="1" applyBorder="1" applyAlignment="1">
      <alignment horizontal="center" vertical="center"/>
    </xf>
    <xf numFmtId="175" fontId="7" fillId="21" borderId="5" xfId="0" applyNumberFormat="1" applyFont="1" applyFill="1" applyBorder="1"/>
    <xf numFmtId="0" fontId="7" fillId="20" borderId="5" xfId="0" applyFont="1" applyFill="1" applyBorder="1" applyAlignment="1">
      <alignment horizontal="center" vertical="center"/>
    </xf>
    <xf numFmtId="175" fontId="7" fillId="20" borderId="5" xfId="0" applyNumberFormat="1" applyFont="1" applyFill="1" applyBorder="1"/>
    <xf numFmtId="0" fontId="7" fillId="22" borderId="5" xfId="0" applyFont="1" applyFill="1" applyBorder="1" applyAlignment="1">
      <alignment horizontal="center" vertical="center"/>
    </xf>
    <xf numFmtId="175" fontId="7" fillId="22" borderId="5" xfId="0" applyNumberFormat="1" applyFont="1" applyFill="1" applyBorder="1"/>
    <xf numFmtId="2" fontId="0" fillId="0" borderId="0" xfId="0" applyNumberFormat="1" applyProtection="1">
      <protection hidden="1"/>
    </xf>
    <xf numFmtId="0" fontId="0" fillId="0" borderId="0" xfId="0" applyAlignment="1" applyProtection="1">
      <alignment horizontal="left" vertical="top" wrapText="1"/>
      <protection hidden="1"/>
    </xf>
    <xf numFmtId="1" fontId="0" fillId="0" borderId="0" xfId="0" applyNumberFormat="1" applyFont="1" applyAlignment="1" applyProtection="1">
      <alignment horizontal="center" vertical="center"/>
      <protection hidden="1"/>
    </xf>
    <xf numFmtId="1" fontId="0" fillId="0" borderId="0" xfId="0" applyNumberFormat="1" applyAlignment="1" applyProtection="1">
      <alignment horizontal="center" vertical="center"/>
      <protection hidden="1"/>
    </xf>
    <xf numFmtId="167" fontId="7" fillId="0" borderId="5" xfId="0" applyNumberFormat="1" applyFont="1" applyBorder="1" applyAlignment="1">
      <alignment horizontal="center" vertical="center"/>
    </xf>
    <xf numFmtId="0" fontId="0" fillId="0" borderId="10" xfId="0" applyBorder="1" applyAlignment="1">
      <alignment horizontal="center"/>
    </xf>
    <xf numFmtId="0" fontId="0" fillId="0" borderId="27"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0" xfId="0" applyBorder="1" applyAlignment="1">
      <alignment horizontal="center"/>
    </xf>
    <xf numFmtId="0" fontId="0" fillId="0" borderId="14" xfId="0" applyBorder="1" applyAlignment="1">
      <alignment horizontal="center"/>
    </xf>
    <xf numFmtId="0" fontId="0" fillId="0" borderId="30"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23" fillId="0" borderId="10"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4" xfId="0" applyFont="1" applyBorder="1" applyAlignment="1">
      <alignment horizontal="center" vertical="center" wrapText="1"/>
    </xf>
    <xf numFmtId="0" fontId="24" fillId="0" borderId="10" xfId="0" applyFont="1" applyBorder="1" applyAlignment="1">
      <alignment horizontal="center" vertical="center"/>
    </xf>
    <xf numFmtId="0" fontId="24" fillId="0" borderId="27" xfId="0" applyFont="1" applyBorder="1" applyAlignment="1">
      <alignment horizontal="center" vertical="center"/>
    </xf>
    <xf numFmtId="0" fontId="24" fillId="0" borderId="12" xfId="0" applyFont="1" applyBorder="1" applyAlignment="1">
      <alignment horizontal="center" vertical="center"/>
    </xf>
    <xf numFmtId="0" fontId="24" fillId="0" borderId="30" xfId="0" applyFont="1" applyBorder="1" applyAlignment="1">
      <alignment horizontal="center" vertical="center"/>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0" fillId="0" borderId="0" xfId="0" applyBorder="1" applyAlignment="1">
      <alignment horizontal="left" wrapText="1"/>
    </xf>
    <xf numFmtId="0" fontId="0" fillId="0" borderId="35" xfId="0" applyBorder="1" applyAlignment="1">
      <alignment horizontal="left" wrapText="1"/>
    </xf>
    <xf numFmtId="0" fontId="25" fillId="0" borderId="21" xfId="0" applyFont="1" applyBorder="1" applyAlignment="1">
      <alignment horizontal="left" wrapText="1"/>
    </xf>
    <xf numFmtId="0" fontId="25" fillId="0" borderId="0" xfId="0" applyFont="1" applyBorder="1" applyAlignment="1">
      <alignment horizontal="left" wrapText="1"/>
    </xf>
    <xf numFmtId="0" fontId="25" fillId="0" borderId="21" xfId="0" applyFont="1" applyBorder="1" applyAlignment="1">
      <alignment horizontal="left" vertical="top" wrapText="1"/>
    </xf>
    <xf numFmtId="0" fontId="25" fillId="0" borderId="0" xfId="0" applyFont="1" applyBorder="1" applyAlignment="1">
      <alignment horizontal="left" vertical="top" wrapText="1"/>
    </xf>
    <xf numFmtId="0" fontId="0" fillId="0" borderId="0" xfId="0" quotePrefix="1" applyFill="1" applyBorder="1" applyAlignment="1">
      <alignment horizontal="left" vertical="top"/>
    </xf>
    <xf numFmtId="0" fontId="25" fillId="0" borderId="9" xfId="0" applyFont="1" applyBorder="1" applyAlignment="1">
      <alignment horizontal="left" vertical="top" wrapText="1"/>
    </xf>
    <xf numFmtId="0" fontId="25" fillId="0" borderId="33" xfId="0" applyFont="1" applyBorder="1" applyAlignment="1">
      <alignment horizontal="left" vertical="top"/>
    </xf>
    <xf numFmtId="0" fontId="25" fillId="0" borderId="34" xfId="0" applyFont="1" applyBorder="1" applyAlignment="1">
      <alignment horizontal="left" vertical="top"/>
    </xf>
    <xf numFmtId="0" fontId="25" fillId="0" borderId="21" xfId="0" applyFont="1" applyBorder="1" applyAlignment="1">
      <alignment horizontal="left" vertical="top"/>
    </xf>
    <xf numFmtId="0" fontId="25" fillId="0" borderId="0" xfId="0" applyFont="1" applyBorder="1" applyAlignment="1">
      <alignment horizontal="left" vertical="top"/>
    </xf>
    <xf numFmtId="0" fontId="25" fillId="0" borderId="35" xfId="0" applyFont="1" applyBorder="1" applyAlignment="1">
      <alignment horizontal="left" vertical="top"/>
    </xf>
    <xf numFmtId="0" fontId="25" fillId="0" borderId="36" xfId="0" applyFont="1" applyBorder="1" applyAlignment="1">
      <alignment horizontal="left" vertical="top"/>
    </xf>
    <xf numFmtId="0" fontId="25" fillId="0" borderId="37" xfId="0" applyFont="1" applyBorder="1" applyAlignment="1">
      <alignment horizontal="left" vertical="top"/>
    </xf>
    <xf numFmtId="0" fontId="25" fillId="0" borderId="38" xfId="0" applyFont="1" applyBorder="1" applyAlignment="1">
      <alignment horizontal="left" vertical="top"/>
    </xf>
    <xf numFmtId="1" fontId="0" fillId="0" borderId="0" xfId="0" quotePrefix="1" applyNumberFormat="1" applyAlignment="1" applyProtection="1">
      <alignment horizontal="center" vertical="center"/>
      <protection hidden="1"/>
    </xf>
    <xf numFmtId="1" fontId="0" fillId="0" borderId="0" xfId="0" applyNumberFormat="1" applyAlignment="1" applyProtection="1">
      <alignment horizontal="center" vertical="center"/>
      <protection hidden="1"/>
    </xf>
    <xf numFmtId="0" fontId="10" fillId="0" borderId="0" xfId="0" applyFont="1" applyAlignment="1" applyProtection="1">
      <alignment horizontal="center" wrapText="1"/>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29" xfId="0" applyBorder="1" applyAlignment="1" applyProtection="1">
      <alignment horizontal="center" vertical="center" wrapText="1"/>
      <protection hidden="1"/>
    </xf>
    <xf numFmtId="1" fontId="0" fillId="0" borderId="24" xfId="0" quotePrefix="1" applyNumberFormat="1" applyBorder="1" applyAlignment="1" applyProtection="1">
      <alignment horizontal="center" vertical="center"/>
      <protection hidden="1"/>
    </xf>
    <xf numFmtId="1" fontId="0" fillId="0" borderId="28" xfId="0" quotePrefix="1" applyNumberFormat="1"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9" xfId="0" applyBorder="1" applyAlignment="1" applyProtection="1">
      <alignment horizontal="center" vertical="center"/>
      <protection hidden="1"/>
    </xf>
    <xf numFmtId="0" fontId="12" fillId="0" borderId="0" xfId="0" quotePrefix="1" applyFont="1" applyAlignment="1" applyProtection="1">
      <alignment horizontal="right" vertical="center" wrapText="1"/>
      <protection hidden="1"/>
    </xf>
    <xf numFmtId="0" fontId="12" fillId="0" borderId="0" xfId="0" applyFont="1" applyAlignment="1" applyProtection="1">
      <alignment horizontal="right" vertical="center" wrapText="1"/>
      <protection hidden="1"/>
    </xf>
    <xf numFmtId="0" fontId="0" fillId="0" borderId="0" xfId="0" applyBorder="1" applyAlignment="1" applyProtection="1">
      <alignment horizontal="left"/>
      <protection hidden="1"/>
    </xf>
    <xf numFmtId="0" fontId="11" fillId="0" borderId="0" xfId="0" applyFont="1" applyBorder="1" applyAlignment="1" applyProtection="1">
      <alignment horizontal="center" vertical="center" wrapText="1"/>
      <protection hidden="1"/>
    </xf>
    <xf numFmtId="0" fontId="11" fillId="0" borderId="14" xfId="0" applyFont="1" applyBorder="1" applyAlignment="1" applyProtection="1">
      <alignment horizontal="center" vertical="center" wrapText="1"/>
      <protection hidden="1"/>
    </xf>
    <xf numFmtId="0" fontId="0" fillId="0" borderId="19" xfId="0" applyBorder="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4" fillId="0" borderId="2" xfId="0" applyFont="1" applyBorder="1" applyAlignment="1" applyProtection="1">
      <alignment horizontal="center"/>
      <protection hidden="1"/>
    </xf>
    <xf numFmtId="0" fontId="4" fillId="0" borderId="3" xfId="0" applyFont="1" applyBorder="1" applyAlignment="1" applyProtection="1">
      <alignment horizontal="center"/>
      <protection hidden="1"/>
    </xf>
    <xf numFmtId="0" fontId="4" fillId="0" borderId="29" xfId="0" applyFont="1" applyBorder="1" applyAlignment="1" applyProtection="1">
      <alignment horizontal="center"/>
      <protection hidden="1"/>
    </xf>
    <xf numFmtId="0" fontId="11" fillId="0" borderId="0" xfId="0" applyFont="1" applyBorder="1" applyAlignment="1" applyProtection="1">
      <alignment horizontal="center" vertical="center"/>
      <protection hidden="1"/>
    </xf>
    <xf numFmtId="0" fontId="5" fillId="6" borderId="10" xfId="0" applyFont="1" applyFill="1" applyBorder="1" applyAlignment="1" applyProtection="1">
      <alignment horizontal="center" vertical="center"/>
      <protection hidden="1"/>
    </xf>
    <xf numFmtId="0" fontId="5" fillId="6" borderId="27" xfId="0" applyFont="1" applyFill="1" applyBorder="1" applyAlignment="1" applyProtection="1">
      <alignment horizontal="center" vertical="center"/>
      <protection hidden="1"/>
    </xf>
    <xf numFmtId="0" fontId="5" fillId="6" borderId="12" xfId="0" applyFont="1" applyFill="1" applyBorder="1" applyAlignment="1" applyProtection="1">
      <alignment horizontal="center" vertical="center"/>
      <protection hidden="1"/>
    </xf>
    <xf numFmtId="0" fontId="29" fillId="0" borderId="0" xfId="0" applyFont="1" applyAlignment="1" applyProtection="1">
      <alignment horizontal="center" vertical="center" wrapText="1"/>
      <protection hidden="1"/>
    </xf>
    <xf numFmtId="0" fontId="15" fillId="12" borderId="0" xfId="0" applyFont="1" applyFill="1" applyAlignment="1">
      <alignment horizontal="left"/>
    </xf>
    <xf numFmtId="0" fontId="22" fillId="0" borderId="33" xfId="0" applyFont="1" applyFill="1" applyBorder="1" applyAlignment="1">
      <alignment horizontal="center"/>
    </xf>
    <xf numFmtId="0" fontId="0" fillId="14" borderId="10" xfId="0" applyFill="1" applyBorder="1" applyAlignment="1">
      <alignment horizontal="center" vertical="center"/>
    </xf>
    <xf numFmtId="0" fontId="0" fillId="14" borderId="12" xfId="0" applyFill="1" applyBorder="1" applyAlignment="1">
      <alignment horizontal="center" vertical="center"/>
    </xf>
    <xf numFmtId="0" fontId="0" fillId="14" borderId="30" xfId="0" applyFill="1" applyBorder="1" applyAlignment="1">
      <alignment horizontal="center" vertical="center"/>
    </xf>
    <xf numFmtId="0" fontId="0" fillId="14" borderId="20" xfId="0" applyFill="1" applyBorder="1" applyAlignment="1">
      <alignment horizontal="center" vertical="center"/>
    </xf>
  </cellXfs>
  <cellStyles count="2">
    <cellStyle name="Normal" xfId="0" builtinId="0"/>
    <cellStyle name="Pourcentage" xfId="1" builtinId="5"/>
  </cellStyles>
  <dxfs count="25">
    <dxf>
      <numFmt numFmtId="1" formatCode="0"/>
      <alignment horizontal="center" vertical="center" textRotation="0" wrapText="0" indent="0" justifyLastLine="0" shrinkToFit="0" readingOrder="0"/>
      <protection hidden="1"/>
    </dxf>
    <dxf>
      <alignment horizontal="general" vertical="bottom" textRotation="0" wrapText="1" indent="0" justifyLastLine="0" shrinkToFit="0" readingOrder="0"/>
      <protection locked="1" hidden="1"/>
    </dxf>
    <dxf>
      <protection hidden="1"/>
    </dxf>
    <dxf>
      <protection hidden="1"/>
    </dxf>
    <dxf>
      <protection locked="0" hidden="1"/>
    </dxf>
    <dxf>
      <protection locked="1" hidden="1"/>
    </dxf>
    <dxf>
      <border diagonalUp="0" diagonalDown="0">
        <left style="double">
          <color theme="3"/>
        </left>
        <right style="double">
          <color theme="3"/>
        </right>
        <top style="double">
          <color theme="3"/>
        </top>
        <bottom style="double">
          <color theme="3"/>
        </bottom>
      </border>
    </dxf>
    <dxf>
      <protection locked="0" hidden="1"/>
    </dxf>
    <dxf>
      <alignment horizontal="center" vertical="bottom" textRotation="0" wrapText="0" indent="0" justifyLastLine="0" shrinkToFit="0" readingOrder="0"/>
      <protection locked="0" hidden="1"/>
    </dxf>
    <dxf>
      <font>
        <b/>
        <i val="0"/>
        <color rgb="FFFF0000"/>
      </font>
    </dxf>
    <dxf>
      <font>
        <b/>
        <i val="0"/>
        <color rgb="FFFF0000"/>
      </font>
    </dxf>
    <dxf>
      <font>
        <b/>
        <i val="0"/>
        <color rgb="FFFF0000"/>
      </font>
    </dxf>
    <dxf>
      <font>
        <b/>
        <i val="0"/>
        <color rgb="FFFF0000"/>
      </font>
    </dxf>
    <dxf>
      <font>
        <b/>
        <i val="0"/>
        <color rgb="FFFF0000"/>
      </font>
    </dxf>
    <dxf>
      <fill>
        <patternFill>
          <bgColor theme="0" tint="-0.24994659260841701"/>
        </patternFill>
      </fill>
    </dxf>
    <dxf>
      <font>
        <color rgb="FF00B050"/>
      </font>
      <fill>
        <patternFill>
          <bgColor theme="6" tint="0.39994506668294322"/>
        </patternFill>
      </fill>
    </dxf>
    <dxf>
      <font>
        <color rgb="FFC00000"/>
      </font>
      <fill>
        <patternFill>
          <bgColor theme="5" tint="0.59996337778862885"/>
        </patternFill>
      </fill>
    </dxf>
    <dxf>
      <font>
        <color rgb="FFC00000"/>
      </font>
      <fill>
        <patternFill>
          <bgColor theme="5" tint="0.59996337778862885"/>
        </patternFill>
      </fill>
    </dxf>
    <dxf>
      <font>
        <b/>
        <i val="0"/>
        <color rgb="FFC00000"/>
      </font>
      <fill>
        <patternFill>
          <bgColor theme="5" tint="0.59996337778862885"/>
        </patternFill>
      </fill>
    </dxf>
    <dxf>
      <font>
        <color rgb="FF00B050"/>
      </font>
      <fill>
        <patternFill>
          <bgColor theme="6" tint="0.39994506668294322"/>
        </patternFill>
      </fill>
    </dxf>
    <dxf>
      <fill>
        <patternFill>
          <bgColor theme="0" tint="-0.24994659260841701"/>
        </patternFill>
      </fill>
    </dxf>
    <dxf>
      <font>
        <color rgb="FF00B050"/>
      </font>
      <fill>
        <patternFill>
          <bgColor theme="6" tint="0.39994506668294322"/>
        </patternFill>
      </fill>
    </dxf>
    <dxf>
      <font>
        <color rgb="FFC00000"/>
      </font>
      <fill>
        <patternFill>
          <bgColor theme="5" tint="0.59996337778862885"/>
        </patternFill>
      </fill>
    </dxf>
    <dxf>
      <font>
        <color rgb="FF00B050"/>
      </font>
      <fill>
        <patternFill>
          <bgColor rgb="FF92D050"/>
        </patternFill>
      </fill>
    </dxf>
    <dxf>
      <font>
        <color theme="5"/>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325827971316867E-3"/>
          <c:y val="0"/>
          <c:w val="0.70600119992810273"/>
          <c:h val="1"/>
        </c:manualLayout>
      </c:layout>
      <c:scatterChart>
        <c:scatterStyle val="smoothMarker"/>
        <c:varyColors val="0"/>
        <c:ser>
          <c:idx val="2"/>
          <c:order val="0"/>
          <c:tx>
            <c:strRef>
              <c:f>'nombre d''ouverture fraction fil'!$C$105</c:f>
              <c:strCache>
                <c:ptCount val="1"/>
                <c:pt idx="0">
                  <c:v>n  SA 3</c:v>
                </c:pt>
              </c:strCache>
            </c:strRef>
          </c:tx>
          <c:spPr>
            <a:ln w="47625">
              <a:solidFill>
                <a:schemeClr val="accent6">
                  <a:lumMod val="75000"/>
                </a:schemeClr>
              </a:solidFill>
            </a:ln>
          </c:spPr>
          <c:marker>
            <c:symbol val="none"/>
          </c:marker>
          <c:xVal>
            <c:numRef>
              <c:f>'nombre d''ouverture fraction fil'!$D$105:$D$106</c:f>
              <c:numCache>
                <c:formatCode>0</c:formatCode>
                <c:ptCount val="2"/>
                <c:pt idx="0">
                  <c:v>69</c:v>
                </c:pt>
                <c:pt idx="1">
                  <c:v>69</c:v>
                </c:pt>
              </c:numCache>
            </c:numRef>
          </c:xVal>
          <c:yVal>
            <c:numRef>
              <c:f>'nombre d''ouverture fraction fil'!$E$105:$E$106</c:f>
              <c:numCache>
                <c:formatCode>General</c:formatCode>
                <c:ptCount val="2"/>
                <c:pt idx="0" formatCode="0">
                  <c:v>0</c:v>
                </c:pt>
                <c:pt idx="1">
                  <c:v>15</c:v>
                </c:pt>
              </c:numCache>
            </c:numRef>
          </c:yVal>
          <c:smooth val="1"/>
          <c:extLst xmlns:c16r2="http://schemas.microsoft.com/office/drawing/2015/06/chart">
            <c:ext xmlns:c16="http://schemas.microsoft.com/office/drawing/2014/chart" uri="{C3380CC4-5D6E-409C-BE32-E72D297353CC}">
              <c16:uniqueId val="{00000000-78EC-4484-83C7-DFF005512FBC}"/>
            </c:ext>
          </c:extLst>
        </c:ser>
        <c:ser>
          <c:idx val="1"/>
          <c:order val="1"/>
          <c:tx>
            <c:strRef>
              <c:f>'nombre d''ouverture fraction fil'!$C$107</c:f>
              <c:strCache>
                <c:ptCount val="1"/>
                <c:pt idx="0">
                  <c:v>n  SA1</c:v>
                </c:pt>
              </c:strCache>
            </c:strRef>
          </c:tx>
          <c:spPr>
            <a:ln>
              <a:solidFill>
                <a:srgbClr val="00B050"/>
              </a:solidFill>
            </a:ln>
          </c:spPr>
          <c:marker>
            <c:symbol val="none"/>
          </c:marker>
          <c:xVal>
            <c:numRef>
              <c:f>'nombre d''ouverture fraction fil'!$D$107:$D$108</c:f>
              <c:numCache>
                <c:formatCode>0</c:formatCode>
                <c:ptCount val="2"/>
                <c:pt idx="0">
                  <c:v>205</c:v>
                </c:pt>
                <c:pt idx="1">
                  <c:v>205</c:v>
                </c:pt>
              </c:numCache>
            </c:numRef>
          </c:xVal>
          <c:yVal>
            <c:numRef>
              <c:f>'nombre d''ouverture fraction fil'!$E$107:$E$108</c:f>
              <c:numCache>
                <c:formatCode>General</c:formatCode>
                <c:ptCount val="2"/>
                <c:pt idx="0">
                  <c:v>0</c:v>
                </c:pt>
                <c:pt idx="1">
                  <c:v>15</c:v>
                </c:pt>
              </c:numCache>
            </c:numRef>
          </c:yVal>
          <c:smooth val="1"/>
          <c:extLst xmlns:c16r2="http://schemas.microsoft.com/office/drawing/2015/06/chart">
            <c:ext xmlns:c16="http://schemas.microsoft.com/office/drawing/2014/chart" uri="{C3380CC4-5D6E-409C-BE32-E72D297353CC}">
              <c16:uniqueId val="{00000001-78EC-4484-83C7-DFF005512FBC}"/>
            </c:ext>
          </c:extLst>
        </c:ser>
        <c:ser>
          <c:idx val="3"/>
          <c:order val="2"/>
          <c:tx>
            <c:strRef>
              <c:f>'nombre d''ouverture fraction fil'!$C$110</c:f>
              <c:strCache>
                <c:ptCount val="1"/>
                <c:pt idx="0">
                  <c:v>n max</c:v>
                </c:pt>
              </c:strCache>
            </c:strRef>
          </c:tx>
          <c:spPr>
            <a:ln>
              <a:solidFill>
                <a:srgbClr val="FF0000"/>
              </a:solidFill>
            </a:ln>
          </c:spPr>
          <c:marker>
            <c:symbol val="none"/>
          </c:marker>
          <c:xVal>
            <c:numRef>
              <c:f>'nombre d''ouverture fraction fil'!$D$110:$D$111</c:f>
              <c:numCache>
                <c:formatCode>0</c:formatCode>
                <c:ptCount val="2"/>
                <c:pt idx="0">
                  <c:v>246</c:v>
                </c:pt>
                <c:pt idx="1">
                  <c:v>246</c:v>
                </c:pt>
              </c:numCache>
            </c:numRef>
          </c:xVal>
          <c:yVal>
            <c:numRef>
              <c:f>'nombre d''ouverture fraction fil'!$E$110:$E$111</c:f>
              <c:numCache>
                <c:formatCode>General</c:formatCode>
                <c:ptCount val="2"/>
                <c:pt idx="0">
                  <c:v>15</c:v>
                </c:pt>
                <c:pt idx="1">
                  <c:v>0</c:v>
                </c:pt>
              </c:numCache>
            </c:numRef>
          </c:yVal>
          <c:smooth val="1"/>
          <c:extLst xmlns:c16r2="http://schemas.microsoft.com/office/drawing/2015/06/chart">
            <c:ext xmlns:c16="http://schemas.microsoft.com/office/drawing/2014/chart" uri="{C3380CC4-5D6E-409C-BE32-E72D297353CC}">
              <c16:uniqueId val="{00000002-78EC-4484-83C7-DFF005512FBC}"/>
            </c:ext>
          </c:extLst>
        </c:ser>
        <c:ser>
          <c:idx val="4"/>
          <c:order val="3"/>
          <c:tx>
            <c:strRef>
              <c:f>'nombre d''ouverture fraction fil'!$C$112</c:f>
              <c:strCache>
                <c:ptCount val="1"/>
                <c:pt idx="0">
                  <c:v>n ouverture</c:v>
                </c:pt>
              </c:strCache>
            </c:strRef>
          </c:tx>
          <c:spPr>
            <a:ln w="53975">
              <a:solidFill>
                <a:srgbClr val="FF0000"/>
              </a:solidFill>
              <a:prstDash val="sysDash"/>
            </a:ln>
          </c:spPr>
          <c:marker>
            <c:symbol val="none"/>
          </c:marker>
          <c:xVal>
            <c:numRef>
              <c:f>'nombre d''ouverture fraction fil'!$D$112:$D$113</c:f>
              <c:numCache>
                <c:formatCode>0</c:formatCode>
                <c:ptCount val="2"/>
                <c:pt idx="0">
                  <c:v>10</c:v>
                </c:pt>
                <c:pt idx="1">
                  <c:v>10</c:v>
                </c:pt>
              </c:numCache>
            </c:numRef>
          </c:xVal>
          <c:yVal>
            <c:numRef>
              <c:f>'nombre d''ouverture fraction fil'!$E$112:$E$113</c:f>
              <c:numCache>
                <c:formatCode>General</c:formatCode>
                <c:ptCount val="2"/>
                <c:pt idx="0">
                  <c:v>0</c:v>
                </c:pt>
                <c:pt idx="1">
                  <c:v>10</c:v>
                </c:pt>
              </c:numCache>
            </c:numRef>
          </c:yVal>
          <c:smooth val="1"/>
          <c:extLst xmlns:c16r2="http://schemas.microsoft.com/office/drawing/2015/06/chart">
            <c:ext xmlns:c16="http://schemas.microsoft.com/office/drawing/2014/chart" uri="{C3380CC4-5D6E-409C-BE32-E72D297353CC}">
              <c16:uniqueId val="{00000003-78EC-4484-83C7-DFF005512FBC}"/>
            </c:ext>
          </c:extLst>
        </c:ser>
        <c:dLbls>
          <c:showLegendKey val="0"/>
          <c:showVal val="0"/>
          <c:showCatName val="0"/>
          <c:showSerName val="0"/>
          <c:showPercent val="0"/>
          <c:showBubbleSize val="0"/>
        </c:dLbls>
        <c:axId val="74960896"/>
        <c:axId val="74962432"/>
      </c:scatterChart>
      <c:valAx>
        <c:axId val="74960896"/>
        <c:scaling>
          <c:orientation val="minMax"/>
        </c:scaling>
        <c:delete val="1"/>
        <c:axPos val="b"/>
        <c:numFmt formatCode="0" sourceLinked="1"/>
        <c:majorTickMark val="none"/>
        <c:minorTickMark val="none"/>
        <c:tickLblPos val="nextTo"/>
        <c:crossAx val="74962432"/>
        <c:crosses val="autoZero"/>
        <c:crossBetween val="midCat"/>
      </c:valAx>
      <c:valAx>
        <c:axId val="74962432"/>
        <c:scaling>
          <c:orientation val="minMax"/>
        </c:scaling>
        <c:delete val="1"/>
        <c:axPos val="l"/>
        <c:numFmt formatCode="0" sourceLinked="1"/>
        <c:majorTickMark val="none"/>
        <c:minorTickMark val="none"/>
        <c:tickLblPos val="nextTo"/>
        <c:crossAx val="74960896"/>
        <c:crosses val="autoZero"/>
        <c:crossBetween val="midCat"/>
      </c:valAx>
    </c:plotArea>
    <c:legend>
      <c:legendPos val="b"/>
      <c:layout>
        <c:manualLayout>
          <c:xMode val="edge"/>
          <c:yMode val="edge"/>
          <c:x val="0.70209588001355838"/>
          <c:y val="0.15686835877398772"/>
          <c:w val="0.28431769754626274"/>
          <c:h val="0.79519020244732852"/>
        </c:manualLayout>
      </c:layout>
      <c:overlay val="0"/>
      <c:txPr>
        <a:bodyPr/>
        <a:lstStyle/>
        <a:p>
          <a:pPr rtl="0">
            <a:defRPr sz="1100"/>
          </a:pPr>
          <a:endParaRPr lang="fr-FR"/>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temps!$I$11</c:f>
              <c:strCache>
                <c:ptCount val="1"/>
                <c:pt idx="0">
                  <c:v>f 1</c:v>
                </c:pt>
              </c:strCache>
            </c:strRef>
          </c:tx>
          <c:marker>
            <c:symbol val="none"/>
          </c:marker>
          <c:xVal>
            <c:numRef>
              <c:f>temps!$J$10:$BH$10</c:f>
              <c:numCache>
                <c:formatCode>General</c:formatCode>
                <c:ptCount val="51"/>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numCache>
            </c:numRef>
          </c:xVal>
          <c:yVal>
            <c:numRef>
              <c:f>temps!$J$11:$BH$11</c:f>
              <c:numCache>
                <c:formatCode>0</c:formatCode>
                <c:ptCount val="51"/>
                <c:pt idx="0">
                  <c:v>34.597701149425284</c:v>
                </c:pt>
                <c:pt idx="1">
                  <c:v>34.550045913682276</c:v>
                </c:pt>
                <c:pt idx="2">
                  <c:v>34.50252177900046</c:v>
                </c:pt>
                <c:pt idx="3">
                  <c:v>34.455128205128204</c:v>
                </c:pt>
                <c:pt idx="4">
                  <c:v>34.407864654778237</c:v>
                </c:pt>
                <c:pt idx="5">
                  <c:v>34.360730593607308</c:v>
                </c:pt>
                <c:pt idx="6">
                  <c:v>34.313725490196077</c:v>
                </c:pt>
                <c:pt idx="7">
                  <c:v>34.266848816029146</c:v>
                </c:pt>
                <c:pt idx="8">
                  <c:v>34.220100045475213</c:v>
                </c:pt>
                <c:pt idx="9">
                  <c:v>34.173478655767482</c:v>
                </c:pt>
                <c:pt idx="10">
                  <c:v>34.126984126984127</c:v>
                </c:pt>
                <c:pt idx="11">
                  <c:v>34.080615942028984</c:v>
                </c:pt>
                <c:pt idx="12">
                  <c:v>34.034373586612396</c:v>
                </c:pt>
                <c:pt idx="13">
                  <c:v>33.988256549232155</c:v>
                </c:pt>
                <c:pt idx="14">
                  <c:v>33.942264321154717</c:v>
                </c:pt>
                <c:pt idx="15">
                  <c:v>33.896396396396398</c:v>
                </c:pt>
                <c:pt idx="16">
                  <c:v>33.850652271704902</c:v>
                </c:pt>
                <c:pt idx="17">
                  <c:v>33.80503144654088</c:v>
                </c:pt>
                <c:pt idx="18">
                  <c:v>33.759533423059672</c:v>
                </c:pt>
                <c:pt idx="19">
                  <c:v>33.714157706093189</c:v>
                </c:pt>
                <c:pt idx="20">
                  <c:v>33.66890380313199</c:v>
                </c:pt>
                <c:pt idx="21">
                  <c:v>33.623771224307418</c:v>
                </c:pt>
                <c:pt idx="22">
                  <c:v>33.57875948237394</c:v>
                </c:pt>
                <c:pt idx="23">
                  <c:v>33.533868092691627</c:v>
                </c:pt>
                <c:pt idx="24">
                  <c:v>33.48909657320872</c:v>
                </c:pt>
                <c:pt idx="25">
                  <c:v>33.444444444444443</c:v>
                </c:pt>
                <c:pt idx="26">
                  <c:v>33.399911229471819</c:v>
                </c:pt>
                <c:pt idx="27">
                  <c:v>33.355496453900706</c:v>
                </c:pt>
                <c:pt idx="28">
                  <c:v>33.311199645861002</c:v>
                </c:pt>
                <c:pt idx="29">
                  <c:v>33.267020335985855</c:v>
                </c:pt>
                <c:pt idx="30">
                  <c:v>33.22295805739514</c:v>
                </c:pt>
                <c:pt idx="31">
                  <c:v>33.179012345679013</c:v>
                </c:pt>
                <c:pt idx="32">
                  <c:v>33.135182738881547</c:v>
                </c:pt>
                <c:pt idx="33">
                  <c:v>33.091468777484607</c:v>
                </c:pt>
                <c:pt idx="34">
                  <c:v>33.047870004391747</c:v>
                </c:pt>
                <c:pt idx="35">
                  <c:v>33.004385964912281</c:v>
                </c:pt>
                <c:pt idx="36">
                  <c:v>32.961016206745512</c:v>
                </c:pt>
                <c:pt idx="37">
                  <c:v>32.917760279965002</c:v>
                </c:pt>
                <c:pt idx="38">
                  <c:v>32.874617737003057</c:v>
                </c:pt>
                <c:pt idx="39">
                  <c:v>32.831588132635254</c:v>
                </c:pt>
                <c:pt idx="40">
                  <c:v>32.788671023965144</c:v>
                </c:pt>
                <c:pt idx="41">
                  <c:v>32.745865970409049</c:v>
                </c:pt>
                <c:pt idx="42">
                  <c:v>32.703172533681006</c:v>
                </c:pt>
                <c:pt idx="43">
                  <c:v>32.660590277777779</c:v>
                </c:pt>
                <c:pt idx="44">
                  <c:v>32.618118768964024</c:v>
                </c:pt>
                <c:pt idx="45">
                  <c:v>32.575757575757578</c:v>
                </c:pt>
                <c:pt idx="46">
                  <c:v>32.533506268914827</c:v>
                </c:pt>
                <c:pt idx="47">
                  <c:v>32.491364421416236</c:v>
                </c:pt>
                <c:pt idx="48">
                  <c:v>32.449331608451921</c:v>
                </c:pt>
                <c:pt idx="49">
                  <c:v>32.407407407407412</c:v>
                </c:pt>
                <c:pt idx="50">
                  <c:v>32.365591397849464</c:v>
                </c:pt>
              </c:numCache>
            </c:numRef>
          </c:yVal>
          <c:smooth val="0"/>
          <c:extLst xmlns:c16r2="http://schemas.microsoft.com/office/drawing/2015/06/chart">
            <c:ext xmlns:c16="http://schemas.microsoft.com/office/drawing/2014/chart" uri="{C3380CC4-5D6E-409C-BE32-E72D297353CC}">
              <c16:uniqueId val="{00000000-F64D-4CC1-8C40-3E619D676E2F}"/>
            </c:ext>
          </c:extLst>
        </c:ser>
        <c:ser>
          <c:idx val="1"/>
          <c:order val="1"/>
          <c:tx>
            <c:strRef>
              <c:f>temps!$I$12</c:f>
              <c:strCache>
                <c:ptCount val="1"/>
                <c:pt idx="0">
                  <c:v>f 0,75</c:v>
                </c:pt>
              </c:strCache>
            </c:strRef>
          </c:tx>
          <c:marker>
            <c:symbol val="none"/>
          </c:marker>
          <c:xVal>
            <c:numRef>
              <c:f>temps!$J$10:$BH$10</c:f>
              <c:numCache>
                <c:formatCode>General</c:formatCode>
                <c:ptCount val="51"/>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numCache>
            </c:numRef>
          </c:xVal>
          <c:yVal>
            <c:numRef>
              <c:f>temps!$J$12:$BH$12</c:f>
              <c:numCache>
                <c:formatCode>0</c:formatCode>
                <c:ptCount val="51"/>
                <c:pt idx="0">
                  <c:v>46.130268199233711</c:v>
                </c:pt>
                <c:pt idx="1">
                  <c:v>46.066727884909703</c:v>
                </c:pt>
                <c:pt idx="2">
                  <c:v>46.003362372000616</c:v>
                </c:pt>
                <c:pt idx="3">
                  <c:v>45.940170940170937</c:v>
                </c:pt>
                <c:pt idx="4">
                  <c:v>45.877152873037652</c:v>
                </c:pt>
                <c:pt idx="5">
                  <c:v>45.814307458143077</c:v>
                </c:pt>
                <c:pt idx="6">
                  <c:v>45.751633986928105</c:v>
                </c:pt>
                <c:pt idx="7">
                  <c:v>45.689131754705528</c:v>
                </c:pt>
                <c:pt idx="8">
                  <c:v>45.62680006063362</c:v>
                </c:pt>
                <c:pt idx="9">
                  <c:v>45.564638207689974</c:v>
                </c:pt>
                <c:pt idx="10">
                  <c:v>45.5026455026455</c:v>
                </c:pt>
                <c:pt idx="11">
                  <c:v>45.440821256038646</c:v>
                </c:pt>
                <c:pt idx="12">
                  <c:v>45.379164782149864</c:v>
                </c:pt>
                <c:pt idx="13">
                  <c:v>45.317675398976206</c:v>
                </c:pt>
                <c:pt idx="14">
                  <c:v>45.256352428206291</c:v>
                </c:pt>
                <c:pt idx="15">
                  <c:v>45.195195195195197</c:v>
                </c:pt>
                <c:pt idx="16">
                  <c:v>45.134203028939872</c:v>
                </c:pt>
                <c:pt idx="17">
                  <c:v>45.073375262054505</c:v>
                </c:pt>
                <c:pt idx="18">
                  <c:v>45.012711230746227</c:v>
                </c:pt>
                <c:pt idx="19">
                  <c:v>44.952210274790922</c:v>
                </c:pt>
                <c:pt idx="20">
                  <c:v>44.891871737509319</c:v>
                </c:pt>
                <c:pt idx="21">
                  <c:v>44.831694965743225</c:v>
                </c:pt>
                <c:pt idx="22">
                  <c:v>44.771679309831917</c:v>
                </c:pt>
                <c:pt idx="23">
                  <c:v>44.711824123588833</c:v>
                </c:pt>
                <c:pt idx="24">
                  <c:v>44.652128764278295</c:v>
                </c:pt>
                <c:pt idx="25">
                  <c:v>44.592592592592588</c:v>
                </c:pt>
                <c:pt idx="26">
                  <c:v>44.533214972629089</c:v>
                </c:pt>
                <c:pt idx="27">
                  <c:v>44.473995271867608</c:v>
                </c:pt>
                <c:pt idx="28">
                  <c:v>44.414932861148003</c:v>
                </c:pt>
                <c:pt idx="29">
                  <c:v>44.356027114647809</c:v>
                </c:pt>
                <c:pt idx="30">
                  <c:v>44.297277409860186</c:v>
                </c:pt>
                <c:pt idx="31">
                  <c:v>44.238683127572017</c:v>
                </c:pt>
                <c:pt idx="32">
                  <c:v>44.180243651842062</c:v>
                </c:pt>
                <c:pt idx="33">
                  <c:v>44.121958369979474</c:v>
                </c:pt>
                <c:pt idx="34">
                  <c:v>44.063826672522332</c:v>
                </c:pt>
                <c:pt idx="35">
                  <c:v>44.005847953216374</c:v>
                </c:pt>
                <c:pt idx="36">
                  <c:v>43.948021608994019</c:v>
                </c:pt>
                <c:pt idx="37">
                  <c:v>43.890347039953333</c:v>
                </c:pt>
                <c:pt idx="38">
                  <c:v>43.832823649337406</c:v>
                </c:pt>
                <c:pt idx="39">
                  <c:v>43.775450843513674</c:v>
                </c:pt>
                <c:pt idx="40">
                  <c:v>43.718228031953522</c:v>
                </c:pt>
                <c:pt idx="41">
                  <c:v>43.661154627212063</c:v>
                </c:pt>
                <c:pt idx="42">
                  <c:v>43.604230044908007</c:v>
                </c:pt>
                <c:pt idx="43">
                  <c:v>43.547453703703702</c:v>
                </c:pt>
                <c:pt idx="44">
                  <c:v>43.490825025285368</c:v>
                </c:pt>
                <c:pt idx="45">
                  <c:v>43.43434343434344</c:v>
                </c:pt>
                <c:pt idx="46">
                  <c:v>43.378008358553103</c:v>
                </c:pt>
                <c:pt idx="47">
                  <c:v>43.321819228554979</c:v>
                </c:pt>
                <c:pt idx="48">
                  <c:v>43.265775477935897</c:v>
                </c:pt>
                <c:pt idx="49">
                  <c:v>43.20987654320988</c:v>
                </c:pt>
                <c:pt idx="50">
                  <c:v>43.154121863799283</c:v>
                </c:pt>
              </c:numCache>
            </c:numRef>
          </c:yVal>
          <c:smooth val="0"/>
          <c:extLst xmlns:c16r2="http://schemas.microsoft.com/office/drawing/2015/06/chart">
            <c:ext xmlns:c16="http://schemas.microsoft.com/office/drawing/2014/chart" uri="{C3380CC4-5D6E-409C-BE32-E72D297353CC}">
              <c16:uniqueId val="{00000001-F64D-4CC1-8C40-3E619D676E2F}"/>
            </c:ext>
          </c:extLst>
        </c:ser>
        <c:ser>
          <c:idx val="2"/>
          <c:order val="2"/>
          <c:tx>
            <c:strRef>
              <c:f>temps!$I$13</c:f>
              <c:strCache>
                <c:ptCount val="1"/>
                <c:pt idx="0">
                  <c:v>f 0,5</c:v>
                </c:pt>
              </c:strCache>
            </c:strRef>
          </c:tx>
          <c:marker>
            <c:symbol val="none"/>
          </c:marker>
          <c:xVal>
            <c:numRef>
              <c:f>temps!$J$10:$BH$10</c:f>
              <c:numCache>
                <c:formatCode>General</c:formatCode>
                <c:ptCount val="51"/>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numCache>
            </c:numRef>
          </c:xVal>
          <c:yVal>
            <c:numRef>
              <c:f>temps!$J$13:$BH$13</c:f>
              <c:numCache>
                <c:formatCode>0</c:formatCode>
                <c:ptCount val="51"/>
                <c:pt idx="0">
                  <c:v>69.195402298850567</c:v>
                </c:pt>
                <c:pt idx="1">
                  <c:v>69.100091827364551</c:v>
                </c:pt>
                <c:pt idx="2">
                  <c:v>69.005043558000921</c:v>
                </c:pt>
                <c:pt idx="3">
                  <c:v>68.910256410256409</c:v>
                </c:pt>
                <c:pt idx="4">
                  <c:v>68.815729309556474</c:v>
                </c:pt>
                <c:pt idx="5">
                  <c:v>68.721461187214615</c:v>
                </c:pt>
                <c:pt idx="6">
                  <c:v>68.627450980392155</c:v>
                </c:pt>
                <c:pt idx="7">
                  <c:v>68.533697632058292</c:v>
                </c:pt>
                <c:pt idx="8">
                  <c:v>68.440200090950427</c:v>
                </c:pt>
                <c:pt idx="9">
                  <c:v>68.346957311534965</c:v>
                </c:pt>
                <c:pt idx="10">
                  <c:v>68.253968253968253</c:v>
                </c:pt>
                <c:pt idx="11">
                  <c:v>68.161231884057969</c:v>
                </c:pt>
                <c:pt idx="12">
                  <c:v>68.068747173224793</c:v>
                </c:pt>
                <c:pt idx="13">
                  <c:v>67.976513098464309</c:v>
                </c:pt>
                <c:pt idx="14">
                  <c:v>67.884528642309434</c:v>
                </c:pt>
                <c:pt idx="15">
                  <c:v>67.792792792792795</c:v>
                </c:pt>
                <c:pt idx="16">
                  <c:v>67.701304543409805</c:v>
                </c:pt>
                <c:pt idx="17">
                  <c:v>67.610062893081761</c:v>
                </c:pt>
                <c:pt idx="18">
                  <c:v>67.519066846119344</c:v>
                </c:pt>
                <c:pt idx="19">
                  <c:v>67.428315412186379</c:v>
                </c:pt>
                <c:pt idx="20">
                  <c:v>67.337807606263979</c:v>
                </c:pt>
                <c:pt idx="21">
                  <c:v>67.247542448614837</c:v>
                </c:pt>
                <c:pt idx="22">
                  <c:v>67.157518964747879</c:v>
                </c:pt>
                <c:pt idx="23">
                  <c:v>67.067736185383254</c:v>
                </c:pt>
                <c:pt idx="24">
                  <c:v>66.978193146417439</c:v>
                </c:pt>
                <c:pt idx="25">
                  <c:v>66.888888888888886</c:v>
                </c:pt>
                <c:pt idx="26">
                  <c:v>66.799822458943638</c:v>
                </c:pt>
                <c:pt idx="27">
                  <c:v>66.710992907801412</c:v>
                </c:pt>
                <c:pt idx="28">
                  <c:v>66.622399291722004</c:v>
                </c:pt>
                <c:pt idx="29">
                  <c:v>66.534040671971709</c:v>
                </c:pt>
                <c:pt idx="30">
                  <c:v>66.445916114790279</c:v>
                </c:pt>
                <c:pt idx="31">
                  <c:v>66.358024691358025</c:v>
                </c:pt>
                <c:pt idx="32">
                  <c:v>66.270365477763093</c:v>
                </c:pt>
                <c:pt idx="33">
                  <c:v>66.182937554969214</c:v>
                </c:pt>
                <c:pt idx="34">
                  <c:v>66.095740008783494</c:v>
                </c:pt>
                <c:pt idx="35">
                  <c:v>66.008771929824562</c:v>
                </c:pt>
                <c:pt idx="36">
                  <c:v>65.922032413491024</c:v>
                </c:pt>
                <c:pt idx="37">
                  <c:v>65.835520559930004</c:v>
                </c:pt>
                <c:pt idx="38">
                  <c:v>65.749235474006113</c:v>
                </c:pt>
                <c:pt idx="39">
                  <c:v>65.663176265270508</c:v>
                </c:pt>
                <c:pt idx="40">
                  <c:v>65.577342047930287</c:v>
                </c:pt>
                <c:pt idx="41">
                  <c:v>65.491731940818099</c:v>
                </c:pt>
                <c:pt idx="42">
                  <c:v>65.406345067362011</c:v>
                </c:pt>
                <c:pt idx="43">
                  <c:v>65.321180555555557</c:v>
                </c:pt>
                <c:pt idx="44">
                  <c:v>65.236237537928048</c:v>
                </c:pt>
                <c:pt idx="45">
                  <c:v>65.151515151515156</c:v>
                </c:pt>
                <c:pt idx="46">
                  <c:v>65.067012537829655</c:v>
                </c:pt>
                <c:pt idx="47">
                  <c:v>64.982728842832472</c:v>
                </c:pt>
                <c:pt idx="48">
                  <c:v>64.898663216903842</c:v>
                </c:pt>
                <c:pt idx="49">
                  <c:v>64.814814814814824</c:v>
                </c:pt>
                <c:pt idx="50">
                  <c:v>64.731182795698928</c:v>
                </c:pt>
              </c:numCache>
            </c:numRef>
          </c:yVal>
          <c:smooth val="0"/>
          <c:extLst xmlns:c16r2="http://schemas.microsoft.com/office/drawing/2015/06/chart">
            <c:ext xmlns:c16="http://schemas.microsoft.com/office/drawing/2014/chart" uri="{C3380CC4-5D6E-409C-BE32-E72D297353CC}">
              <c16:uniqueId val="{00000002-F64D-4CC1-8C40-3E619D676E2F}"/>
            </c:ext>
          </c:extLst>
        </c:ser>
        <c:ser>
          <c:idx val="3"/>
          <c:order val="3"/>
          <c:tx>
            <c:strRef>
              <c:f>temps!$I$14</c:f>
              <c:strCache>
                <c:ptCount val="1"/>
                <c:pt idx="0">
                  <c:v>f 0,25</c:v>
                </c:pt>
              </c:strCache>
            </c:strRef>
          </c:tx>
          <c:marker>
            <c:symbol val="none"/>
          </c:marker>
          <c:xVal>
            <c:numRef>
              <c:f>temps!$J$10:$BH$10</c:f>
              <c:numCache>
                <c:formatCode>General</c:formatCode>
                <c:ptCount val="51"/>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numCache>
            </c:numRef>
          </c:xVal>
          <c:yVal>
            <c:numRef>
              <c:f>temps!$J$14:$BH$14</c:f>
              <c:numCache>
                <c:formatCode>0</c:formatCode>
                <c:ptCount val="51"/>
                <c:pt idx="0">
                  <c:v>138.39080459770113</c:v>
                </c:pt>
                <c:pt idx="1">
                  <c:v>138.2001836547291</c:v>
                </c:pt>
                <c:pt idx="2">
                  <c:v>138.01008711600184</c:v>
                </c:pt>
                <c:pt idx="3">
                  <c:v>137.82051282051282</c:v>
                </c:pt>
                <c:pt idx="4">
                  <c:v>137.63145861911295</c:v>
                </c:pt>
                <c:pt idx="5">
                  <c:v>137.44292237442923</c:v>
                </c:pt>
                <c:pt idx="6">
                  <c:v>137.25490196078431</c:v>
                </c:pt>
                <c:pt idx="7">
                  <c:v>137.06739526411658</c:v>
                </c:pt>
                <c:pt idx="8">
                  <c:v>136.88040018190085</c:v>
                </c:pt>
                <c:pt idx="9">
                  <c:v>136.69391462306993</c:v>
                </c:pt>
                <c:pt idx="10">
                  <c:v>136.50793650793651</c:v>
                </c:pt>
                <c:pt idx="11">
                  <c:v>136.32246376811594</c:v>
                </c:pt>
                <c:pt idx="12">
                  <c:v>136.13749434644959</c:v>
                </c:pt>
                <c:pt idx="13">
                  <c:v>135.95302619692862</c:v>
                </c:pt>
                <c:pt idx="14">
                  <c:v>135.76905728461887</c:v>
                </c:pt>
                <c:pt idx="15">
                  <c:v>135.58558558558559</c:v>
                </c:pt>
                <c:pt idx="16">
                  <c:v>135.40260908681961</c:v>
                </c:pt>
                <c:pt idx="17">
                  <c:v>135.22012578616352</c:v>
                </c:pt>
                <c:pt idx="18">
                  <c:v>135.03813369223869</c:v>
                </c:pt>
                <c:pt idx="19">
                  <c:v>134.85663082437276</c:v>
                </c:pt>
                <c:pt idx="20">
                  <c:v>134.67561521252796</c:v>
                </c:pt>
                <c:pt idx="21">
                  <c:v>134.49508489722967</c:v>
                </c:pt>
                <c:pt idx="22">
                  <c:v>134.31503792949576</c:v>
                </c:pt>
                <c:pt idx="23">
                  <c:v>134.13547237076651</c:v>
                </c:pt>
                <c:pt idx="24">
                  <c:v>133.95638629283488</c:v>
                </c:pt>
                <c:pt idx="25">
                  <c:v>133.77777777777777</c:v>
                </c:pt>
                <c:pt idx="26">
                  <c:v>133.59964491788728</c:v>
                </c:pt>
                <c:pt idx="27">
                  <c:v>133.42198581560282</c:v>
                </c:pt>
                <c:pt idx="28">
                  <c:v>133.24479858344401</c:v>
                </c:pt>
                <c:pt idx="29">
                  <c:v>133.06808134394342</c:v>
                </c:pt>
                <c:pt idx="30">
                  <c:v>132.89183222958056</c:v>
                </c:pt>
                <c:pt idx="31">
                  <c:v>132.71604938271605</c:v>
                </c:pt>
                <c:pt idx="32">
                  <c:v>132.54073095552619</c:v>
                </c:pt>
                <c:pt idx="33">
                  <c:v>132.36587510993843</c:v>
                </c:pt>
                <c:pt idx="34">
                  <c:v>132.19148001756699</c:v>
                </c:pt>
                <c:pt idx="35">
                  <c:v>132.01754385964912</c:v>
                </c:pt>
                <c:pt idx="36">
                  <c:v>131.84406482698205</c:v>
                </c:pt>
                <c:pt idx="37">
                  <c:v>131.67104111986001</c:v>
                </c:pt>
                <c:pt idx="38">
                  <c:v>131.49847094801223</c:v>
                </c:pt>
                <c:pt idx="39">
                  <c:v>131.32635253054102</c:v>
                </c:pt>
                <c:pt idx="40">
                  <c:v>131.15468409586057</c:v>
                </c:pt>
                <c:pt idx="41">
                  <c:v>130.9834638816362</c:v>
                </c:pt>
                <c:pt idx="42">
                  <c:v>130.81269013472402</c:v>
                </c:pt>
                <c:pt idx="43">
                  <c:v>130.64236111111111</c:v>
                </c:pt>
                <c:pt idx="44">
                  <c:v>130.4724750758561</c:v>
                </c:pt>
                <c:pt idx="45">
                  <c:v>130.30303030303031</c:v>
                </c:pt>
                <c:pt idx="46">
                  <c:v>130.13402507565931</c:v>
                </c:pt>
                <c:pt idx="47">
                  <c:v>129.96545768566494</c:v>
                </c:pt>
                <c:pt idx="48">
                  <c:v>129.79732643380768</c:v>
                </c:pt>
                <c:pt idx="49">
                  <c:v>129.62962962962965</c:v>
                </c:pt>
                <c:pt idx="50">
                  <c:v>129.46236559139786</c:v>
                </c:pt>
              </c:numCache>
            </c:numRef>
          </c:yVal>
          <c:smooth val="0"/>
          <c:extLst xmlns:c16r2="http://schemas.microsoft.com/office/drawing/2015/06/chart">
            <c:ext xmlns:c16="http://schemas.microsoft.com/office/drawing/2014/chart" uri="{C3380CC4-5D6E-409C-BE32-E72D297353CC}">
              <c16:uniqueId val="{00000003-F64D-4CC1-8C40-3E619D676E2F}"/>
            </c:ext>
          </c:extLst>
        </c:ser>
        <c:ser>
          <c:idx val="4"/>
          <c:order val="4"/>
          <c:tx>
            <c:strRef>
              <c:f>temps!$I$15</c:f>
              <c:strCache>
                <c:ptCount val="1"/>
                <c:pt idx="0">
                  <c:v>f 0,125</c:v>
                </c:pt>
              </c:strCache>
            </c:strRef>
          </c:tx>
          <c:marker>
            <c:symbol val="none"/>
          </c:marker>
          <c:xVal>
            <c:numRef>
              <c:f>temps!$J$10:$BH$10</c:f>
              <c:numCache>
                <c:formatCode>General</c:formatCode>
                <c:ptCount val="51"/>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numCache>
            </c:numRef>
          </c:xVal>
          <c:yVal>
            <c:numRef>
              <c:f>temps!$J$15:$BH$15</c:f>
              <c:numCache>
                <c:formatCode>0</c:formatCode>
                <c:ptCount val="51"/>
                <c:pt idx="0">
                  <c:v>276.78160919540227</c:v>
                </c:pt>
                <c:pt idx="1">
                  <c:v>276.4003673094582</c:v>
                </c:pt>
                <c:pt idx="2">
                  <c:v>276.02017423200368</c:v>
                </c:pt>
                <c:pt idx="3">
                  <c:v>275.64102564102564</c:v>
                </c:pt>
                <c:pt idx="4">
                  <c:v>275.2629172382259</c:v>
                </c:pt>
                <c:pt idx="5">
                  <c:v>274.88584474885846</c:v>
                </c:pt>
                <c:pt idx="6">
                  <c:v>274.50980392156862</c:v>
                </c:pt>
                <c:pt idx="7">
                  <c:v>274.13479052823317</c:v>
                </c:pt>
                <c:pt idx="8">
                  <c:v>273.76080036380171</c:v>
                </c:pt>
                <c:pt idx="9">
                  <c:v>273.38782924613986</c:v>
                </c:pt>
                <c:pt idx="10">
                  <c:v>273.01587301587301</c:v>
                </c:pt>
                <c:pt idx="11">
                  <c:v>272.64492753623188</c:v>
                </c:pt>
                <c:pt idx="12">
                  <c:v>272.27498869289917</c:v>
                </c:pt>
                <c:pt idx="13">
                  <c:v>271.90605239385724</c:v>
                </c:pt>
                <c:pt idx="14">
                  <c:v>271.53811456923773</c:v>
                </c:pt>
                <c:pt idx="15">
                  <c:v>271.17117117117118</c:v>
                </c:pt>
                <c:pt idx="16">
                  <c:v>270.80521817363922</c:v>
                </c:pt>
                <c:pt idx="17">
                  <c:v>270.44025157232704</c:v>
                </c:pt>
                <c:pt idx="18">
                  <c:v>270.07626738447738</c:v>
                </c:pt>
                <c:pt idx="19">
                  <c:v>269.71326164874552</c:v>
                </c:pt>
                <c:pt idx="20">
                  <c:v>269.35123042505592</c:v>
                </c:pt>
                <c:pt idx="21">
                  <c:v>268.99016979445935</c:v>
                </c:pt>
                <c:pt idx="22">
                  <c:v>268.63007585899152</c:v>
                </c:pt>
                <c:pt idx="23">
                  <c:v>268.27094474153301</c:v>
                </c:pt>
                <c:pt idx="24">
                  <c:v>267.91277258566976</c:v>
                </c:pt>
                <c:pt idx="25">
                  <c:v>267.55555555555554</c:v>
                </c:pt>
                <c:pt idx="26">
                  <c:v>267.19928983577455</c:v>
                </c:pt>
                <c:pt idx="27">
                  <c:v>266.84397163120565</c:v>
                </c:pt>
                <c:pt idx="28">
                  <c:v>266.48959716688802</c:v>
                </c:pt>
                <c:pt idx="29">
                  <c:v>266.13616268788684</c:v>
                </c:pt>
                <c:pt idx="30">
                  <c:v>265.78366445916112</c:v>
                </c:pt>
                <c:pt idx="31">
                  <c:v>265.4320987654321</c:v>
                </c:pt>
                <c:pt idx="32">
                  <c:v>265.08146191105237</c:v>
                </c:pt>
                <c:pt idx="33">
                  <c:v>264.73175021987686</c:v>
                </c:pt>
                <c:pt idx="34">
                  <c:v>264.38296003513398</c:v>
                </c:pt>
                <c:pt idx="35">
                  <c:v>264.03508771929825</c:v>
                </c:pt>
                <c:pt idx="36">
                  <c:v>263.6881296539641</c:v>
                </c:pt>
                <c:pt idx="37">
                  <c:v>263.34208223972001</c:v>
                </c:pt>
                <c:pt idx="38">
                  <c:v>262.99694189602445</c:v>
                </c:pt>
                <c:pt idx="39">
                  <c:v>262.65270506108203</c:v>
                </c:pt>
                <c:pt idx="40">
                  <c:v>262.30936819172115</c:v>
                </c:pt>
                <c:pt idx="41">
                  <c:v>261.96692776327239</c:v>
                </c:pt>
                <c:pt idx="42">
                  <c:v>261.62538026944804</c:v>
                </c:pt>
                <c:pt idx="43">
                  <c:v>261.28472222222223</c:v>
                </c:pt>
                <c:pt idx="44">
                  <c:v>260.94495015171219</c:v>
                </c:pt>
                <c:pt idx="45">
                  <c:v>260.60606060606062</c:v>
                </c:pt>
                <c:pt idx="46">
                  <c:v>260.26805015131862</c:v>
                </c:pt>
                <c:pt idx="47">
                  <c:v>259.93091537132989</c:v>
                </c:pt>
                <c:pt idx="48">
                  <c:v>259.59465286761537</c:v>
                </c:pt>
                <c:pt idx="49">
                  <c:v>259.2592592592593</c:v>
                </c:pt>
                <c:pt idx="50">
                  <c:v>258.92473118279571</c:v>
                </c:pt>
              </c:numCache>
            </c:numRef>
          </c:yVal>
          <c:smooth val="0"/>
          <c:extLst xmlns:c16r2="http://schemas.microsoft.com/office/drawing/2015/06/chart">
            <c:ext xmlns:c16="http://schemas.microsoft.com/office/drawing/2014/chart" uri="{C3380CC4-5D6E-409C-BE32-E72D297353CC}">
              <c16:uniqueId val="{00000004-F64D-4CC1-8C40-3E619D676E2F}"/>
            </c:ext>
          </c:extLst>
        </c:ser>
        <c:ser>
          <c:idx val="5"/>
          <c:order val="5"/>
          <c:tx>
            <c:strRef>
              <c:f>temps!$I$16</c:f>
              <c:strCache>
                <c:ptCount val="1"/>
                <c:pt idx="0">
                  <c:v>250 f 1</c:v>
                </c:pt>
              </c:strCache>
            </c:strRef>
          </c:tx>
          <c:marker>
            <c:symbol val="none"/>
          </c:marker>
          <c:xVal>
            <c:numRef>
              <c:f>temps!$J$10:$BH$10</c:f>
              <c:numCache>
                <c:formatCode>General</c:formatCode>
                <c:ptCount val="51"/>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numCache>
            </c:numRef>
          </c:xVal>
          <c:yVal>
            <c:numRef>
              <c:f>temps!$J$16:$BH$16</c:f>
              <c:numCache>
                <c:formatCode>0</c:formatCode>
                <c:ptCount val="51"/>
                <c:pt idx="0">
                  <c:v>40.229885057471265</c:v>
                </c:pt>
                <c:pt idx="1">
                  <c:v>40.174471992653814</c:v>
                </c:pt>
                <c:pt idx="2">
                  <c:v>40.119211370930763</c:v>
                </c:pt>
                <c:pt idx="3">
                  <c:v>40.064102564102562</c:v>
                </c:pt>
                <c:pt idx="4">
                  <c:v>40.009144947416551</c:v>
                </c:pt>
                <c:pt idx="5">
                  <c:v>39.954337899543383</c:v>
                </c:pt>
                <c:pt idx="6">
                  <c:v>39.899680802553583</c:v>
                </c:pt>
                <c:pt idx="7">
                  <c:v>39.845173041894355</c:v>
                </c:pt>
                <c:pt idx="8">
                  <c:v>39.790814006366531</c:v>
                </c:pt>
                <c:pt idx="9">
                  <c:v>39.736603088101724</c:v>
                </c:pt>
                <c:pt idx="10">
                  <c:v>39.682539682539684</c:v>
                </c:pt>
                <c:pt idx="11">
                  <c:v>39.628623188405797</c:v>
                </c:pt>
                <c:pt idx="12">
                  <c:v>39.57485300768883</c:v>
                </c:pt>
                <c:pt idx="13">
                  <c:v>39.52122854561879</c:v>
                </c:pt>
                <c:pt idx="14">
                  <c:v>39.467749210645017</c:v>
                </c:pt>
                <c:pt idx="15">
                  <c:v>39.414414414414416</c:v>
                </c:pt>
                <c:pt idx="16">
                  <c:v>39.361223571749889</c:v>
                </c:pt>
                <c:pt idx="17">
                  <c:v>39.308176100628934</c:v>
                </c:pt>
                <c:pt idx="18">
                  <c:v>39.255271422162402</c:v>
                </c:pt>
                <c:pt idx="19">
                  <c:v>39.202508960573475</c:v>
                </c:pt>
                <c:pt idx="20">
                  <c:v>39.149888143176732</c:v>
                </c:pt>
                <c:pt idx="21">
                  <c:v>39.097408400357459</c:v>
                </c:pt>
                <c:pt idx="22">
                  <c:v>39.045069165551091</c:v>
                </c:pt>
                <c:pt idx="23">
                  <c:v>38.992869875222816</c:v>
                </c:pt>
                <c:pt idx="24">
                  <c:v>38.940809968847354</c:v>
                </c:pt>
                <c:pt idx="25">
                  <c:v>38.888888888888893</c:v>
                </c:pt>
                <c:pt idx="26">
                  <c:v>38.837106080781183</c:v>
                </c:pt>
                <c:pt idx="27">
                  <c:v>38.785460992907801</c:v>
                </c:pt>
                <c:pt idx="28">
                  <c:v>38.733953076582559</c:v>
                </c:pt>
                <c:pt idx="29">
                  <c:v>38.682581786030063</c:v>
                </c:pt>
                <c:pt idx="30">
                  <c:v>38.631346578366447</c:v>
                </c:pt>
                <c:pt idx="31">
                  <c:v>38.580246913580247</c:v>
                </c:pt>
                <c:pt idx="32">
                  <c:v>38.529282254513426</c:v>
                </c:pt>
                <c:pt idx="33">
                  <c:v>38.478452066842571</c:v>
                </c:pt>
                <c:pt idx="34">
                  <c:v>38.427755819060167</c:v>
                </c:pt>
                <c:pt idx="35">
                  <c:v>38.377192982456144</c:v>
                </c:pt>
                <c:pt idx="36">
                  <c:v>38.326763031099432</c:v>
                </c:pt>
                <c:pt idx="37">
                  <c:v>38.276465441819774</c:v>
                </c:pt>
                <c:pt idx="38">
                  <c:v>38.226299694189599</c:v>
                </c:pt>
                <c:pt idx="39">
                  <c:v>38.176265270506107</c:v>
                </c:pt>
                <c:pt idx="40">
                  <c:v>38.126361655773422</c:v>
                </c:pt>
                <c:pt idx="41">
                  <c:v>38.076588337684946</c:v>
                </c:pt>
                <c:pt idx="42">
                  <c:v>38.026944806605819</c:v>
                </c:pt>
                <c:pt idx="43">
                  <c:v>37.977430555555557</c:v>
                </c:pt>
                <c:pt idx="44">
                  <c:v>37.928045080190721</c:v>
                </c:pt>
                <c:pt idx="45">
                  <c:v>37.878787878787882</c:v>
                </c:pt>
                <c:pt idx="46">
                  <c:v>37.829658452226546</c:v>
                </c:pt>
                <c:pt idx="47">
                  <c:v>37.780656303972364</c:v>
                </c:pt>
                <c:pt idx="48">
                  <c:v>37.731780940060368</c:v>
                </c:pt>
                <c:pt idx="49">
                  <c:v>37.683031869078384</c:v>
                </c:pt>
                <c:pt idx="50">
                  <c:v>37.634408602150536</c:v>
                </c:pt>
              </c:numCache>
            </c:numRef>
          </c:yVal>
          <c:smooth val="0"/>
          <c:extLst xmlns:c16r2="http://schemas.microsoft.com/office/drawing/2015/06/chart">
            <c:ext xmlns:c16="http://schemas.microsoft.com/office/drawing/2014/chart" uri="{C3380CC4-5D6E-409C-BE32-E72D297353CC}">
              <c16:uniqueId val="{00000005-F64D-4CC1-8C40-3E619D676E2F}"/>
            </c:ext>
          </c:extLst>
        </c:ser>
        <c:ser>
          <c:idx val="6"/>
          <c:order val="6"/>
          <c:tx>
            <c:strRef>
              <c:f>temps!$I$17</c:f>
              <c:strCache>
                <c:ptCount val="1"/>
                <c:pt idx="0">
                  <c:v>250 f 7,5</c:v>
                </c:pt>
              </c:strCache>
            </c:strRef>
          </c:tx>
          <c:marker>
            <c:symbol val="none"/>
          </c:marker>
          <c:xVal>
            <c:numRef>
              <c:f>temps!$J$10:$BH$10</c:f>
              <c:numCache>
                <c:formatCode>General</c:formatCode>
                <c:ptCount val="51"/>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numCache>
            </c:numRef>
          </c:xVal>
          <c:yVal>
            <c:numRef>
              <c:f>temps!$J$17:$BH$17</c:f>
              <c:numCache>
                <c:formatCode>0</c:formatCode>
                <c:ptCount val="51"/>
                <c:pt idx="0">
                  <c:v>53.639846743295017</c:v>
                </c:pt>
                <c:pt idx="1">
                  <c:v>53.565962656871754</c:v>
                </c:pt>
                <c:pt idx="2">
                  <c:v>53.492281827907682</c:v>
                </c:pt>
                <c:pt idx="3">
                  <c:v>53.418803418803414</c:v>
                </c:pt>
                <c:pt idx="4">
                  <c:v>53.345526596555402</c:v>
                </c:pt>
                <c:pt idx="5">
                  <c:v>53.272450532724513</c:v>
                </c:pt>
                <c:pt idx="6">
                  <c:v>53.199574403404775</c:v>
                </c:pt>
                <c:pt idx="7">
                  <c:v>53.126897389192472</c:v>
                </c:pt>
                <c:pt idx="8">
                  <c:v>53.054418675155375</c:v>
                </c:pt>
                <c:pt idx="9">
                  <c:v>52.982137450802298</c:v>
                </c:pt>
                <c:pt idx="10">
                  <c:v>52.910052910052912</c:v>
                </c:pt>
                <c:pt idx="11">
                  <c:v>52.838164251207729</c:v>
                </c:pt>
                <c:pt idx="12">
                  <c:v>52.766470676918438</c:v>
                </c:pt>
                <c:pt idx="13">
                  <c:v>52.694971394158387</c:v>
                </c:pt>
                <c:pt idx="14">
                  <c:v>52.623665614193357</c:v>
                </c:pt>
                <c:pt idx="15">
                  <c:v>52.552552552552555</c:v>
                </c:pt>
                <c:pt idx="16">
                  <c:v>52.481631428999854</c:v>
                </c:pt>
                <c:pt idx="17">
                  <c:v>52.410901467505248</c:v>
                </c:pt>
                <c:pt idx="18">
                  <c:v>52.340361896216535</c:v>
                </c:pt>
                <c:pt idx="19">
                  <c:v>52.2700119474313</c:v>
                </c:pt>
                <c:pt idx="20">
                  <c:v>52.199850857568975</c:v>
                </c:pt>
                <c:pt idx="21">
                  <c:v>52.129877867143279</c:v>
                </c:pt>
                <c:pt idx="22">
                  <c:v>52.060092220734788</c:v>
                </c:pt>
                <c:pt idx="23">
                  <c:v>51.990493166963752</c:v>
                </c:pt>
                <c:pt idx="24">
                  <c:v>51.921079958463139</c:v>
                </c:pt>
                <c:pt idx="25">
                  <c:v>51.851851851851855</c:v>
                </c:pt>
                <c:pt idx="26">
                  <c:v>51.782808107708242</c:v>
                </c:pt>
                <c:pt idx="27">
                  <c:v>51.713947990543737</c:v>
                </c:pt>
                <c:pt idx="28">
                  <c:v>51.645270768776747</c:v>
                </c:pt>
                <c:pt idx="29">
                  <c:v>51.576775714706748</c:v>
                </c:pt>
                <c:pt idx="30">
                  <c:v>51.508462104488594</c:v>
                </c:pt>
                <c:pt idx="31">
                  <c:v>51.440329218106996</c:v>
                </c:pt>
                <c:pt idx="32">
                  <c:v>51.372376339351234</c:v>
                </c:pt>
                <c:pt idx="33">
                  <c:v>51.304602755790093</c:v>
                </c:pt>
                <c:pt idx="34">
                  <c:v>51.237007758746891</c:v>
                </c:pt>
                <c:pt idx="35">
                  <c:v>51.169590643274859</c:v>
                </c:pt>
                <c:pt idx="36">
                  <c:v>51.102350708132576</c:v>
                </c:pt>
                <c:pt idx="37">
                  <c:v>51.035287255759698</c:v>
                </c:pt>
                <c:pt idx="38">
                  <c:v>50.968399592252801</c:v>
                </c:pt>
                <c:pt idx="39">
                  <c:v>50.901687027341474</c:v>
                </c:pt>
                <c:pt idx="40">
                  <c:v>50.835148874364563</c:v>
                </c:pt>
                <c:pt idx="41">
                  <c:v>50.768784450246592</c:v>
                </c:pt>
                <c:pt idx="42">
                  <c:v>50.702593075474425</c:v>
                </c:pt>
                <c:pt idx="43">
                  <c:v>50.636574074074076</c:v>
                </c:pt>
                <c:pt idx="44">
                  <c:v>50.57072677358763</c:v>
                </c:pt>
                <c:pt idx="45">
                  <c:v>50.505050505050512</c:v>
                </c:pt>
                <c:pt idx="46">
                  <c:v>50.439544602968731</c:v>
                </c:pt>
                <c:pt idx="47">
                  <c:v>50.374208405296486</c:v>
                </c:pt>
                <c:pt idx="48">
                  <c:v>50.309041253413824</c:v>
                </c:pt>
                <c:pt idx="49">
                  <c:v>50.244042492104512</c:v>
                </c:pt>
                <c:pt idx="50">
                  <c:v>50.179211469534046</c:v>
                </c:pt>
              </c:numCache>
            </c:numRef>
          </c:yVal>
          <c:smooth val="0"/>
          <c:extLst xmlns:c16r2="http://schemas.microsoft.com/office/drawing/2015/06/chart">
            <c:ext xmlns:c16="http://schemas.microsoft.com/office/drawing/2014/chart" uri="{C3380CC4-5D6E-409C-BE32-E72D297353CC}">
              <c16:uniqueId val="{00000006-F64D-4CC1-8C40-3E619D676E2F}"/>
            </c:ext>
          </c:extLst>
        </c:ser>
        <c:ser>
          <c:idx val="7"/>
          <c:order val="7"/>
          <c:tx>
            <c:strRef>
              <c:f>temps!$I$18</c:f>
              <c:strCache>
                <c:ptCount val="1"/>
                <c:pt idx="0">
                  <c:v>250 f0,5</c:v>
                </c:pt>
              </c:strCache>
            </c:strRef>
          </c:tx>
          <c:marker>
            <c:symbol val="none"/>
          </c:marker>
          <c:xVal>
            <c:numRef>
              <c:f>temps!$J$10:$BH$10</c:f>
              <c:numCache>
                <c:formatCode>General</c:formatCode>
                <c:ptCount val="51"/>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numCache>
            </c:numRef>
          </c:xVal>
          <c:yVal>
            <c:numRef>
              <c:f>temps!$J$18:$BH$18</c:f>
              <c:numCache>
                <c:formatCode>0</c:formatCode>
                <c:ptCount val="51"/>
                <c:pt idx="0">
                  <c:v>80.459770114942529</c:v>
                </c:pt>
                <c:pt idx="1">
                  <c:v>80.348943985307628</c:v>
                </c:pt>
                <c:pt idx="2">
                  <c:v>80.238422741861527</c:v>
                </c:pt>
                <c:pt idx="3">
                  <c:v>80.128205128205124</c:v>
                </c:pt>
                <c:pt idx="4">
                  <c:v>80.018289894833103</c:v>
                </c:pt>
                <c:pt idx="5">
                  <c:v>79.908675799086765</c:v>
                </c:pt>
                <c:pt idx="6">
                  <c:v>79.799361605107165</c:v>
                </c:pt>
                <c:pt idx="7">
                  <c:v>79.690346083788711</c:v>
                </c:pt>
                <c:pt idx="8">
                  <c:v>79.581628012733063</c:v>
                </c:pt>
                <c:pt idx="9">
                  <c:v>79.473206176203448</c:v>
                </c:pt>
                <c:pt idx="10">
                  <c:v>79.365079365079367</c:v>
                </c:pt>
                <c:pt idx="11">
                  <c:v>79.257246376811594</c:v>
                </c:pt>
                <c:pt idx="12">
                  <c:v>79.14970601537766</c:v>
                </c:pt>
                <c:pt idx="13">
                  <c:v>79.04245709123758</c:v>
                </c:pt>
                <c:pt idx="14">
                  <c:v>78.935498421290035</c:v>
                </c:pt>
                <c:pt idx="15">
                  <c:v>78.828828828828833</c:v>
                </c:pt>
                <c:pt idx="16">
                  <c:v>78.722447143499778</c:v>
                </c:pt>
                <c:pt idx="17">
                  <c:v>78.616352201257868</c:v>
                </c:pt>
                <c:pt idx="18">
                  <c:v>78.510542844324803</c:v>
                </c:pt>
                <c:pt idx="19">
                  <c:v>78.40501792114695</c:v>
                </c:pt>
                <c:pt idx="20">
                  <c:v>78.299776286353463</c:v>
                </c:pt>
                <c:pt idx="21">
                  <c:v>78.194816800714918</c:v>
                </c:pt>
                <c:pt idx="22">
                  <c:v>78.090138331102182</c:v>
                </c:pt>
                <c:pt idx="23">
                  <c:v>77.985739750445632</c:v>
                </c:pt>
                <c:pt idx="24">
                  <c:v>77.881619937694708</c:v>
                </c:pt>
                <c:pt idx="25">
                  <c:v>77.777777777777786</c:v>
                </c:pt>
                <c:pt idx="26">
                  <c:v>77.674212161562366</c:v>
                </c:pt>
                <c:pt idx="27">
                  <c:v>77.570921985815602</c:v>
                </c:pt>
                <c:pt idx="28">
                  <c:v>77.467906153165117</c:v>
                </c:pt>
                <c:pt idx="29">
                  <c:v>77.365163572060126</c:v>
                </c:pt>
                <c:pt idx="30">
                  <c:v>77.262693156732894</c:v>
                </c:pt>
                <c:pt idx="31">
                  <c:v>77.160493827160494</c:v>
                </c:pt>
                <c:pt idx="32">
                  <c:v>77.058564509026851</c:v>
                </c:pt>
                <c:pt idx="33">
                  <c:v>76.956904133685143</c:v>
                </c:pt>
                <c:pt idx="34">
                  <c:v>76.855511638120333</c:v>
                </c:pt>
                <c:pt idx="35">
                  <c:v>76.754385964912288</c:v>
                </c:pt>
                <c:pt idx="36">
                  <c:v>76.653526062198864</c:v>
                </c:pt>
                <c:pt idx="37">
                  <c:v>76.552930883639547</c:v>
                </c:pt>
                <c:pt idx="38">
                  <c:v>76.452599388379198</c:v>
                </c:pt>
                <c:pt idx="39">
                  <c:v>76.352530541012214</c:v>
                </c:pt>
                <c:pt idx="40">
                  <c:v>76.252723311546845</c:v>
                </c:pt>
                <c:pt idx="41">
                  <c:v>76.153176675369892</c:v>
                </c:pt>
                <c:pt idx="42">
                  <c:v>76.053889613211638</c:v>
                </c:pt>
                <c:pt idx="43">
                  <c:v>75.954861111111114</c:v>
                </c:pt>
                <c:pt idx="44">
                  <c:v>75.856090160381441</c:v>
                </c:pt>
                <c:pt idx="45">
                  <c:v>75.757575757575765</c:v>
                </c:pt>
                <c:pt idx="46">
                  <c:v>75.659316904453092</c:v>
                </c:pt>
                <c:pt idx="47">
                  <c:v>75.561312607944728</c:v>
                </c:pt>
                <c:pt idx="48">
                  <c:v>75.463561880120736</c:v>
                </c:pt>
                <c:pt idx="49">
                  <c:v>75.366063738156768</c:v>
                </c:pt>
                <c:pt idx="50">
                  <c:v>75.268817204301072</c:v>
                </c:pt>
              </c:numCache>
            </c:numRef>
          </c:yVal>
          <c:smooth val="0"/>
          <c:extLst xmlns:c16r2="http://schemas.microsoft.com/office/drawing/2015/06/chart">
            <c:ext xmlns:c16="http://schemas.microsoft.com/office/drawing/2014/chart" uri="{C3380CC4-5D6E-409C-BE32-E72D297353CC}">
              <c16:uniqueId val="{00000007-F64D-4CC1-8C40-3E619D676E2F}"/>
            </c:ext>
          </c:extLst>
        </c:ser>
        <c:ser>
          <c:idx val="8"/>
          <c:order val="8"/>
          <c:tx>
            <c:strRef>
              <c:f>temps!$I$19</c:f>
              <c:strCache>
                <c:ptCount val="1"/>
                <c:pt idx="0">
                  <c:v>250 f 0,25</c:v>
                </c:pt>
              </c:strCache>
            </c:strRef>
          </c:tx>
          <c:marker>
            <c:symbol val="none"/>
          </c:marker>
          <c:xVal>
            <c:numRef>
              <c:f>temps!$J$10:$BH$10</c:f>
              <c:numCache>
                <c:formatCode>General</c:formatCode>
                <c:ptCount val="51"/>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numCache>
            </c:numRef>
          </c:xVal>
          <c:yVal>
            <c:numRef>
              <c:f>temps!$J$19:$BH$19</c:f>
              <c:numCache>
                <c:formatCode>0</c:formatCode>
                <c:ptCount val="51"/>
                <c:pt idx="0">
                  <c:v>160.91954022988506</c:v>
                </c:pt>
                <c:pt idx="1">
                  <c:v>160.69788797061526</c:v>
                </c:pt>
                <c:pt idx="2">
                  <c:v>160.47684548372305</c:v>
                </c:pt>
                <c:pt idx="3">
                  <c:v>160.25641025641025</c:v>
                </c:pt>
                <c:pt idx="4">
                  <c:v>160.03657978966621</c:v>
                </c:pt>
                <c:pt idx="5">
                  <c:v>159.81735159817353</c:v>
                </c:pt>
                <c:pt idx="6">
                  <c:v>159.59872321021433</c:v>
                </c:pt>
                <c:pt idx="7">
                  <c:v>159.38069216757742</c:v>
                </c:pt>
                <c:pt idx="8">
                  <c:v>159.16325602546613</c:v>
                </c:pt>
                <c:pt idx="9">
                  <c:v>158.9464123524069</c:v>
                </c:pt>
                <c:pt idx="10">
                  <c:v>158.73015873015873</c:v>
                </c:pt>
                <c:pt idx="11">
                  <c:v>158.51449275362319</c:v>
                </c:pt>
                <c:pt idx="12">
                  <c:v>158.29941203075532</c:v>
                </c:pt>
                <c:pt idx="13">
                  <c:v>158.08491418247516</c:v>
                </c:pt>
                <c:pt idx="14">
                  <c:v>157.87099684258007</c:v>
                </c:pt>
                <c:pt idx="15">
                  <c:v>157.65765765765767</c:v>
                </c:pt>
                <c:pt idx="16">
                  <c:v>157.44489428699956</c:v>
                </c:pt>
                <c:pt idx="17">
                  <c:v>157.23270440251574</c:v>
                </c:pt>
                <c:pt idx="18">
                  <c:v>157.02108568864961</c:v>
                </c:pt>
                <c:pt idx="19">
                  <c:v>156.8100358422939</c:v>
                </c:pt>
                <c:pt idx="20">
                  <c:v>156.59955257270693</c:v>
                </c:pt>
                <c:pt idx="21">
                  <c:v>156.38963360142984</c:v>
                </c:pt>
                <c:pt idx="22">
                  <c:v>156.18027666220436</c:v>
                </c:pt>
                <c:pt idx="23">
                  <c:v>155.97147950089126</c:v>
                </c:pt>
                <c:pt idx="24">
                  <c:v>155.76323987538942</c:v>
                </c:pt>
                <c:pt idx="25">
                  <c:v>155.55555555555557</c:v>
                </c:pt>
                <c:pt idx="26">
                  <c:v>155.34842432312473</c:v>
                </c:pt>
                <c:pt idx="27">
                  <c:v>155.1418439716312</c:v>
                </c:pt>
                <c:pt idx="28">
                  <c:v>154.93581230633023</c:v>
                </c:pt>
                <c:pt idx="29">
                  <c:v>154.73032714412025</c:v>
                </c:pt>
                <c:pt idx="30">
                  <c:v>154.52538631346579</c:v>
                </c:pt>
                <c:pt idx="31">
                  <c:v>154.32098765432099</c:v>
                </c:pt>
                <c:pt idx="32">
                  <c:v>154.1171290180537</c:v>
                </c:pt>
                <c:pt idx="33">
                  <c:v>153.91380826737029</c:v>
                </c:pt>
                <c:pt idx="34">
                  <c:v>153.71102327624067</c:v>
                </c:pt>
                <c:pt idx="35">
                  <c:v>153.50877192982458</c:v>
                </c:pt>
                <c:pt idx="36">
                  <c:v>153.30705212439773</c:v>
                </c:pt>
                <c:pt idx="37">
                  <c:v>153.10586176727909</c:v>
                </c:pt>
                <c:pt idx="38">
                  <c:v>152.9051987767584</c:v>
                </c:pt>
                <c:pt idx="39">
                  <c:v>152.70506108202443</c:v>
                </c:pt>
                <c:pt idx="40">
                  <c:v>152.50544662309369</c:v>
                </c:pt>
                <c:pt idx="41">
                  <c:v>152.30635335073978</c:v>
                </c:pt>
                <c:pt idx="42">
                  <c:v>152.10777922642328</c:v>
                </c:pt>
                <c:pt idx="43">
                  <c:v>151.90972222222223</c:v>
                </c:pt>
                <c:pt idx="44">
                  <c:v>151.71218032076288</c:v>
                </c:pt>
                <c:pt idx="45">
                  <c:v>151.51515151515153</c:v>
                </c:pt>
                <c:pt idx="46">
                  <c:v>151.31863380890618</c:v>
                </c:pt>
                <c:pt idx="47">
                  <c:v>151.12262521588946</c:v>
                </c:pt>
                <c:pt idx="48">
                  <c:v>150.92712376024147</c:v>
                </c:pt>
                <c:pt idx="49">
                  <c:v>150.73212747631354</c:v>
                </c:pt>
                <c:pt idx="50">
                  <c:v>150.53763440860214</c:v>
                </c:pt>
              </c:numCache>
            </c:numRef>
          </c:yVal>
          <c:smooth val="0"/>
          <c:extLst xmlns:c16r2="http://schemas.microsoft.com/office/drawing/2015/06/chart">
            <c:ext xmlns:c16="http://schemas.microsoft.com/office/drawing/2014/chart" uri="{C3380CC4-5D6E-409C-BE32-E72D297353CC}">
              <c16:uniqueId val="{00000008-F64D-4CC1-8C40-3E619D676E2F}"/>
            </c:ext>
          </c:extLst>
        </c:ser>
        <c:ser>
          <c:idx val="9"/>
          <c:order val="9"/>
          <c:tx>
            <c:strRef>
              <c:f>temps!$I$20</c:f>
              <c:strCache>
                <c:ptCount val="1"/>
                <c:pt idx="0">
                  <c:v>250 f 0,125</c:v>
                </c:pt>
              </c:strCache>
            </c:strRef>
          </c:tx>
          <c:marker>
            <c:symbol val="none"/>
          </c:marker>
          <c:xVal>
            <c:numRef>
              <c:f>temps!$J$10:$BH$10</c:f>
              <c:numCache>
                <c:formatCode>General</c:formatCode>
                <c:ptCount val="51"/>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numCache>
            </c:numRef>
          </c:xVal>
          <c:yVal>
            <c:numRef>
              <c:f>temps!$J$20:$BH$20</c:f>
              <c:numCache>
                <c:formatCode>0</c:formatCode>
                <c:ptCount val="51"/>
                <c:pt idx="0">
                  <c:v>321.83908045977012</c:v>
                </c:pt>
                <c:pt idx="1">
                  <c:v>321.39577594123051</c:v>
                </c:pt>
                <c:pt idx="2">
                  <c:v>320.95369096744611</c:v>
                </c:pt>
                <c:pt idx="3">
                  <c:v>320.5128205128205</c:v>
                </c:pt>
                <c:pt idx="4">
                  <c:v>320.07315957933241</c:v>
                </c:pt>
                <c:pt idx="5">
                  <c:v>319.63470319634706</c:v>
                </c:pt>
                <c:pt idx="6">
                  <c:v>319.19744642042866</c:v>
                </c:pt>
                <c:pt idx="7">
                  <c:v>318.76138433515484</c:v>
                </c:pt>
                <c:pt idx="8">
                  <c:v>318.32651205093225</c:v>
                </c:pt>
                <c:pt idx="9">
                  <c:v>317.89282470481379</c:v>
                </c:pt>
                <c:pt idx="10">
                  <c:v>317.46031746031747</c:v>
                </c:pt>
                <c:pt idx="11">
                  <c:v>317.02898550724638</c:v>
                </c:pt>
                <c:pt idx="12">
                  <c:v>316.59882406151064</c:v>
                </c:pt>
                <c:pt idx="13">
                  <c:v>316.16982836495032</c:v>
                </c:pt>
                <c:pt idx="14">
                  <c:v>315.74199368516014</c:v>
                </c:pt>
                <c:pt idx="15">
                  <c:v>315.31531531531533</c:v>
                </c:pt>
                <c:pt idx="16">
                  <c:v>314.88978857399911</c:v>
                </c:pt>
                <c:pt idx="17">
                  <c:v>314.46540880503147</c:v>
                </c:pt>
                <c:pt idx="18">
                  <c:v>314.04217137729921</c:v>
                </c:pt>
                <c:pt idx="19">
                  <c:v>313.6200716845878</c:v>
                </c:pt>
                <c:pt idx="20">
                  <c:v>313.19910514541385</c:v>
                </c:pt>
                <c:pt idx="21">
                  <c:v>312.77926720285967</c:v>
                </c:pt>
                <c:pt idx="22">
                  <c:v>312.36055332440873</c:v>
                </c:pt>
                <c:pt idx="23">
                  <c:v>311.94295900178253</c:v>
                </c:pt>
                <c:pt idx="24">
                  <c:v>311.52647975077883</c:v>
                </c:pt>
                <c:pt idx="25">
                  <c:v>311.11111111111114</c:v>
                </c:pt>
                <c:pt idx="26">
                  <c:v>310.69684864624946</c:v>
                </c:pt>
                <c:pt idx="27">
                  <c:v>310.28368794326241</c:v>
                </c:pt>
                <c:pt idx="28">
                  <c:v>309.87162461266047</c:v>
                </c:pt>
                <c:pt idx="29">
                  <c:v>309.46065428824051</c:v>
                </c:pt>
                <c:pt idx="30">
                  <c:v>309.05077262693158</c:v>
                </c:pt>
                <c:pt idx="31">
                  <c:v>308.64197530864197</c:v>
                </c:pt>
                <c:pt idx="32">
                  <c:v>308.23425803610741</c:v>
                </c:pt>
                <c:pt idx="33">
                  <c:v>307.82761653474057</c:v>
                </c:pt>
                <c:pt idx="34">
                  <c:v>307.42204655248133</c:v>
                </c:pt>
                <c:pt idx="35">
                  <c:v>307.01754385964915</c:v>
                </c:pt>
                <c:pt idx="36">
                  <c:v>306.61410424879546</c:v>
                </c:pt>
                <c:pt idx="37">
                  <c:v>306.21172353455819</c:v>
                </c:pt>
                <c:pt idx="38">
                  <c:v>305.81039755351679</c:v>
                </c:pt>
                <c:pt idx="39">
                  <c:v>305.41012216404886</c:v>
                </c:pt>
                <c:pt idx="40">
                  <c:v>305.01089324618738</c:v>
                </c:pt>
                <c:pt idx="41">
                  <c:v>304.61270670147957</c:v>
                </c:pt>
                <c:pt idx="42">
                  <c:v>304.21555845284655</c:v>
                </c:pt>
                <c:pt idx="43">
                  <c:v>303.81944444444446</c:v>
                </c:pt>
                <c:pt idx="44">
                  <c:v>303.42436064152577</c:v>
                </c:pt>
                <c:pt idx="45">
                  <c:v>303.03030303030306</c:v>
                </c:pt>
                <c:pt idx="46">
                  <c:v>302.63726761781237</c:v>
                </c:pt>
                <c:pt idx="47">
                  <c:v>302.24525043177891</c:v>
                </c:pt>
                <c:pt idx="48">
                  <c:v>301.85424752048294</c:v>
                </c:pt>
                <c:pt idx="49">
                  <c:v>301.46425495262707</c:v>
                </c:pt>
                <c:pt idx="50">
                  <c:v>301.07526881720429</c:v>
                </c:pt>
              </c:numCache>
            </c:numRef>
          </c:yVal>
          <c:smooth val="0"/>
          <c:extLst xmlns:c16r2="http://schemas.microsoft.com/office/drawing/2015/06/chart">
            <c:ext xmlns:c16="http://schemas.microsoft.com/office/drawing/2014/chart" uri="{C3380CC4-5D6E-409C-BE32-E72D297353CC}">
              <c16:uniqueId val="{00000009-F64D-4CC1-8C40-3E619D676E2F}"/>
            </c:ext>
          </c:extLst>
        </c:ser>
        <c:ser>
          <c:idx val="10"/>
          <c:order val="10"/>
          <c:tx>
            <c:strRef>
              <c:f>temps!$I$21</c:f>
              <c:strCache>
                <c:ptCount val="1"/>
                <c:pt idx="0">
                  <c:v>120 mn</c:v>
                </c:pt>
              </c:strCache>
            </c:strRef>
          </c:tx>
          <c:marker>
            <c:symbol val="none"/>
          </c:marker>
          <c:xVal>
            <c:numRef>
              <c:f>temps!$J$10:$BH$10</c:f>
              <c:numCache>
                <c:formatCode>General</c:formatCode>
                <c:ptCount val="51"/>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numCache>
            </c:numRef>
          </c:xVal>
          <c:yVal>
            <c:numRef>
              <c:f>temps!$J$21:$BH$21</c:f>
              <c:numCache>
                <c:formatCode>General</c:formatCode>
                <c:ptCount val="51"/>
                <c:pt idx="0">
                  <c:v>120</c:v>
                </c:pt>
                <c:pt idx="1">
                  <c:v>120</c:v>
                </c:pt>
                <c:pt idx="2">
                  <c:v>120</c:v>
                </c:pt>
                <c:pt idx="3">
                  <c:v>120</c:v>
                </c:pt>
                <c:pt idx="4">
                  <c:v>120</c:v>
                </c:pt>
                <c:pt idx="5">
                  <c:v>120</c:v>
                </c:pt>
                <c:pt idx="6">
                  <c:v>120</c:v>
                </c:pt>
                <c:pt idx="7">
                  <c:v>120</c:v>
                </c:pt>
                <c:pt idx="8">
                  <c:v>120</c:v>
                </c:pt>
                <c:pt idx="9">
                  <c:v>120</c:v>
                </c:pt>
                <c:pt idx="10">
                  <c:v>120</c:v>
                </c:pt>
                <c:pt idx="11">
                  <c:v>120</c:v>
                </c:pt>
                <c:pt idx="12">
                  <c:v>120</c:v>
                </c:pt>
                <c:pt idx="13">
                  <c:v>120</c:v>
                </c:pt>
                <c:pt idx="14">
                  <c:v>120</c:v>
                </c:pt>
                <c:pt idx="15">
                  <c:v>120</c:v>
                </c:pt>
                <c:pt idx="16">
                  <c:v>120</c:v>
                </c:pt>
                <c:pt idx="17">
                  <c:v>120</c:v>
                </c:pt>
                <c:pt idx="18">
                  <c:v>120</c:v>
                </c:pt>
                <c:pt idx="19">
                  <c:v>120</c:v>
                </c:pt>
                <c:pt idx="20">
                  <c:v>120</c:v>
                </c:pt>
                <c:pt idx="21">
                  <c:v>120</c:v>
                </c:pt>
                <c:pt idx="22">
                  <c:v>120</c:v>
                </c:pt>
                <c:pt idx="23">
                  <c:v>120</c:v>
                </c:pt>
                <c:pt idx="24">
                  <c:v>120</c:v>
                </c:pt>
                <c:pt idx="25">
                  <c:v>120</c:v>
                </c:pt>
                <c:pt idx="26">
                  <c:v>120</c:v>
                </c:pt>
                <c:pt idx="27">
                  <c:v>120</c:v>
                </c:pt>
                <c:pt idx="28">
                  <c:v>120</c:v>
                </c:pt>
                <c:pt idx="29">
                  <c:v>120</c:v>
                </c:pt>
                <c:pt idx="30">
                  <c:v>120</c:v>
                </c:pt>
                <c:pt idx="31">
                  <c:v>120</c:v>
                </c:pt>
                <c:pt idx="32">
                  <c:v>120</c:v>
                </c:pt>
                <c:pt idx="33">
                  <c:v>120</c:v>
                </c:pt>
                <c:pt idx="34">
                  <c:v>120</c:v>
                </c:pt>
                <c:pt idx="35">
                  <c:v>120</c:v>
                </c:pt>
                <c:pt idx="36">
                  <c:v>120</c:v>
                </c:pt>
                <c:pt idx="37">
                  <c:v>120</c:v>
                </c:pt>
                <c:pt idx="38">
                  <c:v>120</c:v>
                </c:pt>
                <c:pt idx="39">
                  <c:v>120</c:v>
                </c:pt>
                <c:pt idx="40">
                  <c:v>120</c:v>
                </c:pt>
                <c:pt idx="41">
                  <c:v>120</c:v>
                </c:pt>
                <c:pt idx="42">
                  <c:v>120</c:v>
                </c:pt>
                <c:pt idx="43">
                  <c:v>120</c:v>
                </c:pt>
                <c:pt idx="44">
                  <c:v>120</c:v>
                </c:pt>
                <c:pt idx="45">
                  <c:v>120</c:v>
                </c:pt>
                <c:pt idx="46">
                  <c:v>120</c:v>
                </c:pt>
                <c:pt idx="47">
                  <c:v>120</c:v>
                </c:pt>
                <c:pt idx="48">
                  <c:v>120</c:v>
                </c:pt>
                <c:pt idx="49">
                  <c:v>120</c:v>
                </c:pt>
                <c:pt idx="50">
                  <c:v>120</c:v>
                </c:pt>
              </c:numCache>
            </c:numRef>
          </c:yVal>
          <c:smooth val="0"/>
          <c:extLst xmlns:c16r2="http://schemas.microsoft.com/office/drawing/2015/06/chart">
            <c:ext xmlns:c16="http://schemas.microsoft.com/office/drawing/2014/chart" uri="{C3380CC4-5D6E-409C-BE32-E72D297353CC}">
              <c16:uniqueId val="{0000000A-F64D-4CC1-8C40-3E619D676E2F}"/>
            </c:ext>
          </c:extLst>
        </c:ser>
        <c:dLbls>
          <c:showLegendKey val="0"/>
          <c:showVal val="0"/>
          <c:showCatName val="0"/>
          <c:showSerName val="0"/>
          <c:showPercent val="0"/>
          <c:showBubbleSize val="0"/>
        </c:dLbls>
        <c:axId val="97176960"/>
        <c:axId val="97653888"/>
      </c:scatterChart>
      <c:valAx>
        <c:axId val="97176960"/>
        <c:scaling>
          <c:orientation val="minMax"/>
        </c:scaling>
        <c:delete val="0"/>
        <c:axPos val="b"/>
        <c:numFmt formatCode="General" sourceLinked="1"/>
        <c:majorTickMark val="out"/>
        <c:minorTickMark val="none"/>
        <c:tickLblPos val="nextTo"/>
        <c:crossAx val="97653888"/>
        <c:crosses val="autoZero"/>
        <c:crossBetween val="midCat"/>
      </c:valAx>
      <c:valAx>
        <c:axId val="97653888"/>
        <c:scaling>
          <c:orientation val="minMax"/>
        </c:scaling>
        <c:delete val="0"/>
        <c:axPos val="l"/>
        <c:majorGridlines/>
        <c:numFmt formatCode="0" sourceLinked="1"/>
        <c:majorTickMark val="out"/>
        <c:minorTickMark val="none"/>
        <c:tickLblPos val="nextTo"/>
        <c:crossAx val="9717696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500" b="1" i="0" u="none" strike="noStrike" kern="1200" baseline="0">
                <a:solidFill>
                  <a:sysClr val="windowText" lastClr="000000"/>
                </a:solidFill>
                <a:latin typeface="+mn-lt"/>
                <a:ea typeface="+mn-ea"/>
                <a:cs typeface="+mn-cs"/>
              </a:defRPr>
            </a:pPr>
            <a:r>
              <a:rPr lang="fr-FR" sz="1200"/>
              <a:t>Nombre d'ouvertures</a:t>
            </a:r>
            <a:r>
              <a:rPr lang="fr-FR" sz="1200" baseline="0"/>
              <a:t> en fonction du volume prélevé </a:t>
            </a:r>
            <a:r>
              <a:rPr lang="fr-FR" sz="1200" b="1" i="0" baseline="0">
                <a:effectLst/>
              </a:rPr>
              <a:t>et de la fraction du filtre analysé</a:t>
            </a:r>
          </a:p>
          <a:p>
            <a:pPr marL="0" marR="0" indent="0" algn="ctr" defTabSz="914400" rtl="0" eaLnBrk="1" fontAlgn="auto" latinLnBrk="0" hangingPunct="1">
              <a:lnSpc>
                <a:spcPct val="100000"/>
              </a:lnSpc>
              <a:spcBef>
                <a:spcPts val="0"/>
              </a:spcBef>
              <a:spcAft>
                <a:spcPts val="0"/>
              </a:spcAft>
              <a:buClrTx/>
              <a:buSzTx/>
              <a:buFontTx/>
              <a:buNone/>
              <a:tabLst/>
              <a:defRPr sz="500" b="1" i="0" u="none" strike="noStrike" kern="1200" baseline="0">
                <a:solidFill>
                  <a:sysClr val="windowText" lastClr="000000"/>
                </a:solidFill>
                <a:latin typeface="+mn-lt"/>
                <a:ea typeface="+mn-ea"/>
                <a:cs typeface="+mn-cs"/>
              </a:defRPr>
            </a:pPr>
            <a:r>
              <a:rPr lang="fr-FR" sz="1200" b="1" i="0" baseline="0">
                <a:effectLst/>
              </a:rPr>
              <a:t>(grahique K 2 version semi logarithmique)</a:t>
            </a:r>
            <a:endParaRPr lang="fr-FR" sz="1200">
              <a:effectLst/>
            </a:endParaRPr>
          </a:p>
        </c:rich>
      </c:tx>
      <c:layout>
        <c:manualLayout>
          <c:xMode val="edge"/>
          <c:yMode val="edge"/>
          <c:x val="0.12539548942293394"/>
          <c:y val="6.2015503875968991E-3"/>
        </c:manualLayout>
      </c:layout>
      <c:overlay val="0"/>
    </c:title>
    <c:autoTitleDeleted val="0"/>
    <c:plotArea>
      <c:layout/>
      <c:scatterChart>
        <c:scatterStyle val="lineMarker"/>
        <c:varyColors val="0"/>
        <c:ser>
          <c:idx val="1"/>
          <c:order val="1"/>
          <c:tx>
            <c:strRef>
              <c:f>'nombre d''ouverture fraction fil'!$I$55</c:f>
              <c:strCache>
                <c:ptCount val="1"/>
                <c:pt idx="0">
                  <c:v>n f 0,75</c:v>
                </c:pt>
              </c:strCache>
            </c:strRef>
          </c:tx>
          <c:marker>
            <c:symbol val="none"/>
          </c:marker>
          <c:xVal>
            <c:numRef>
              <c:f>'nombre d''ouverture fraction fil'!$J$36:$GA$36</c:f>
              <c:numCache>
                <c:formatCode>General</c:formatCode>
                <c:ptCount val="174"/>
                <c:pt idx="0">
                  <c:v>30</c:v>
                </c:pt>
                <c:pt idx="1">
                  <c:v>36</c:v>
                </c:pt>
                <c:pt idx="2">
                  <c:v>42</c:v>
                </c:pt>
                <c:pt idx="3">
                  <c:v>48</c:v>
                </c:pt>
                <c:pt idx="4">
                  <c:v>54</c:v>
                </c:pt>
                <c:pt idx="5">
                  <c:v>60</c:v>
                </c:pt>
                <c:pt idx="6">
                  <c:v>66</c:v>
                </c:pt>
                <c:pt idx="7">
                  <c:v>72</c:v>
                </c:pt>
                <c:pt idx="8">
                  <c:v>78</c:v>
                </c:pt>
                <c:pt idx="9">
                  <c:v>84</c:v>
                </c:pt>
                <c:pt idx="10">
                  <c:v>90</c:v>
                </c:pt>
                <c:pt idx="11">
                  <c:v>96</c:v>
                </c:pt>
                <c:pt idx="12">
                  <c:v>102</c:v>
                </c:pt>
                <c:pt idx="13">
                  <c:v>108</c:v>
                </c:pt>
                <c:pt idx="14">
                  <c:v>114</c:v>
                </c:pt>
                <c:pt idx="15">
                  <c:v>120</c:v>
                </c:pt>
                <c:pt idx="16">
                  <c:v>126</c:v>
                </c:pt>
                <c:pt idx="17">
                  <c:v>132</c:v>
                </c:pt>
                <c:pt idx="18">
                  <c:v>138</c:v>
                </c:pt>
                <c:pt idx="19">
                  <c:v>144</c:v>
                </c:pt>
                <c:pt idx="20">
                  <c:v>150</c:v>
                </c:pt>
                <c:pt idx="21">
                  <c:v>156</c:v>
                </c:pt>
                <c:pt idx="22">
                  <c:v>162</c:v>
                </c:pt>
                <c:pt idx="23">
                  <c:v>168</c:v>
                </c:pt>
                <c:pt idx="24">
                  <c:v>174</c:v>
                </c:pt>
                <c:pt idx="25">
                  <c:v>180</c:v>
                </c:pt>
                <c:pt idx="26">
                  <c:v>186</c:v>
                </c:pt>
                <c:pt idx="27">
                  <c:v>192</c:v>
                </c:pt>
                <c:pt idx="28">
                  <c:v>198</c:v>
                </c:pt>
                <c:pt idx="29">
                  <c:v>204</c:v>
                </c:pt>
                <c:pt idx="30">
                  <c:v>210</c:v>
                </c:pt>
                <c:pt idx="31">
                  <c:v>216</c:v>
                </c:pt>
                <c:pt idx="32">
                  <c:v>222</c:v>
                </c:pt>
                <c:pt idx="33">
                  <c:v>228</c:v>
                </c:pt>
                <c:pt idx="34">
                  <c:v>234</c:v>
                </c:pt>
                <c:pt idx="35">
                  <c:v>240</c:v>
                </c:pt>
                <c:pt idx="36">
                  <c:v>246</c:v>
                </c:pt>
                <c:pt idx="37">
                  <c:v>252</c:v>
                </c:pt>
                <c:pt idx="38">
                  <c:v>258</c:v>
                </c:pt>
                <c:pt idx="39">
                  <c:v>264</c:v>
                </c:pt>
                <c:pt idx="40">
                  <c:v>270</c:v>
                </c:pt>
                <c:pt idx="41">
                  <c:v>276</c:v>
                </c:pt>
                <c:pt idx="42">
                  <c:v>282</c:v>
                </c:pt>
                <c:pt idx="43">
                  <c:v>288</c:v>
                </c:pt>
                <c:pt idx="44">
                  <c:v>294</c:v>
                </c:pt>
                <c:pt idx="45">
                  <c:v>300</c:v>
                </c:pt>
                <c:pt idx="46">
                  <c:v>306</c:v>
                </c:pt>
                <c:pt idx="47">
                  <c:v>312</c:v>
                </c:pt>
                <c:pt idx="48">
                  <c:v>318</c:v>
                </c:pt>
                <c:pt idx="49">
                  <c:v>324</c:v>
                </c:pt>
                <c:pt idx="50">
                  <c:v>330</c:v>
                </c:pt>
                <c:pt idx="51">
                  <c:v>336</c:v>
                </c:pt>
                <c:pt idx="52">
                  <c:v>342</c:v>
                </c:pt>
                <c:pt idx="53">
                  <c:v>348</c:v>
                </c:pt>
                <c:pt idx="54">
                  <c:v>354</c:v>
                </c:pt>
                <c:pt idx="55">
                  <c:v>360</c:v>
                </c:pt>
                <c:pt idx="56">
                  <c:v>366</c:v>
                </c:pt>
                <c:pt idx="57">
                  <c:v>372</c:v>
                </c:pt>
                <c:pt idx="58">
                  <c:v>378</c:v>
                </c:pt>
                <c:pt idx="59">
                  <c:v>384</c:v>
                </c:pt>
                <c:pt idx="60">
                  <c:v>390</c:v>
                </c:pt>
                <c:pt idx="61">
                  <c:v>396</c:v>
                </c:pt>
                <c:pt idx="62">
                  <c:v>402</c:v>
                </c:pt>
                <c:pt idx="63">
                  <c:v>408</c:v>
                </c:pt>
                <c:pt idx="64">
                  <c:v>414</c:v>
                </c:pt>
                <c:pt idx="65">
                  <c:v>420</c:v>
                </c:pt>
                <c:pt idx="66">
                  <c:v>426</c:v>
                </c:pt>
                <c:pt idx="67">
                  <c:v>432</c:v>
                </c:pt>
                <c:pt idx="68">
                  <c:v>438</c:v>
                </c:pt>
                <c:pt idx="69">
                  <c:v>444</c:v>
                </c:pt>
                <c:pt idx="70">
                  <c:v>450</c:v>
                </c:pt>
                <c:pt idx="71">
                  <c:v>456</c:v>
                </c:pt>
                <c:pt idx="72">
                  <c:v>462</c:v>
                </c:pt>
                <c:pt idx="73">
                  <c:v>468</c:v>
                </c:pt>
                <c:pt idx="74">
                  <c:v>474</c:v>
                </c:pt>
                <c:pt idx="75">
                  <c:v>480</c:v>
                </c:pt>
                <c:pt idx="76">
                  <c:v>486</c:v>
                </c:pt>
                <c:pt idx="77">
                  <c:v>492</c:v>
                </c:pt>
                <c:pt idx="78">
                  <c:v>498</c:v>
                </c:pt>
                <c:pt idx="79">
                  <c:v>504</c:v>
                </c:pt>
                <c:pt idx="80">
                  <c:v>510</c:v>
                </c:pt>
                <c:pt idx="81">
                  <c:v>516</c:v>
                </c:pt>
                <c:pt idx="82">
                  <c:v>522</c:v>
                </c:pt>
                <c:pt idx="83">
                  <c:v>528</c:v>
                </c:pt>
                <c:pt idx="84">
                  <c:v>534</c:v>
                </c:pt>
                <c:pt idx="85">
                  <c:v>540</c:v>
                </c:pt>
                <c:pt idx="86">
                  <c:v>546</c:v>
                </c:pt>
                <c:pt idx="87">
                  <c:v>552</c:v>
                </c:pt>
                <c:pt idx="88">
                  <c:v>558</c:v>
                </c:pt>
                <c:pt idx="89">
                  <c:v>564</c:v>
                </c:pt>
                <c:pt idx="90">
                  <c:v>570</c:v>
                </c:pt>
                <c:pt idx="91">
                  <c:v>576</c:v>
                </c:pt>
                <c:pt idx="92">
                  <c:v>582</c:v>
                </c:pt>
                <c:pt idx="93">
                  <c:v>588</c:v>
                </c:pt>
                <c:pt idx="94">
                  <c:v>594</c:v>
                </c:pt>
                <c:pt idx="95">
                  <c:v>600</c:v>
                </c:pt>
                <c:pt idx="96">
                  <c:v>606</c:v>
                </c:pt>
                <c:pt idx="97">
                  <c:v>612</c:v>
                </c:pt>
                <c:pt idx="98">
                  <c:v>618</c:v>
                </c:pt>
                <c:pt idx="99">
                  <c:v>624</c:v>
                </c:pt>
                <c:pt idx="100">
                  <c:v>630</c:v>
                </c:pt>
                <c:pt idx="101">
                  <c:v>636</c:v>
                </c:pt>
                <c:pt idx="102">
                  <c:v>642</c:v>
                </c:pt>
                <c:pt idx="103">
                  <c:v>648</c:v>
                </c:pt>
                <c:pt idx="104">
                  <c:v>654</c:v>
                </c:pt>
                <c:pt idx="105">
                  <c:v>660</c:v>
                </c:pt>
                <c:pt idx="106">
                  <c:v>666</c:v>
                </c:pt>
                <c:pt idx="107">
                  <c:v>672</c:v>
                </c:pt>
                <c:pt idx="108">
                  <c:v>678</c:v>
                </c:pt>
                <c:pt idx="109">
                  <c:v>684</c:v>
                </c:pt>
                <c:pt idx="110">
                  <c:v>690</c:v>
                </c:pt>
                <c:pt idx="111">
                  <c:v>696</c:v>
                </c:pt>
                <c:pt idx="112">
                  <c:v>702</c:v>
                </c:pt>
                <c:pt idx="113">
                  <c:v>708</c:v>
                </c:pt>
                <c:pt idx="114">
                  <c:v>714</c:v>
                </c:pt>
                <c:pt idx="115">
                  <c:v>720</c:v>
                </c:pt>
                <c:pt idx="116">
                  <c:v>726</c:v>
                </c:pt>
                <c:pt idx="117">
                  <c:v>732</c:v>
                </c:pt>
                <c:pt idx="118">
                  <c:v>738</c:v>
                </c:pt>
                <c:pt idx="119">
                  <c:v>744</c:v>
                </c:pt>
                <c:pt idx="120">
                  <c:v>750</c:v>
                </c:pt>
                <c:pt idx="121">
                  <c:v>756</c:v>
                </c:pt>
                <c:pt idx="122">
                  <c:v>762</c:v>
                </c:pt>
                <c:pt idx="123">
                  <c:v>768</c:v>
                </c:pt>
                <c:pt idx="124">
                  <c:v>774</c:v>
                </c:pt>
                <c:pt idx="125">
                  <c:v>780</c:v>
                </c:pt>
                <c:pt idx="126">
                  <c:v>786</c:v>
                </c:pt>
                <c:pt idx="127">
                  <c:v>792</c:v>
                </c:pt>
                <c:pt idx="128">
                  <c:v>798</c:v>
                </c:pt>
                <c:pt idx="129">
                  <c:v>804</c:v>
                </c:pt>
                <c:pt idx="130">
                  <c:v>810</c:v>
                </c:pt>
                <c:pt idx="131">
                  <c:v>816</c:v>
                </c:pt>
                <c:pt idx="132">
                  <c:v>822</c:v>
                </c:pt>
                <c:pt idx="133">
                  <c:v>828</c:v>
                </c:pt>
                <c:pt idx="134">
                  <c:v>834</c:v>
                </c:pt>
                <c:pt idx="135">
                  <c:v>840</c:v>
                </c:pt>
                <c:pt idx="136">
                  <c:v>846</c:v>
                </c:pt>
                <c:pt idx="137">
                  <c:v>852</c:v>
                </c:pt>
                <c:pt idx="138">
                  <c:v>858</c:v>
                </c:pt>
                <c:pt idx="139">
                  <c:v>864</c:v>
                </c:pt>
                <c:pt idx="140">
                  <c:v>870</c:v>
                </c:pt>
                <c:pt idx="141">
                  <c:v>876</c:v>
                </c:pt>
                <c:pt idx="142">
                  <c:v>882</c:v>
                </c:pt>
                <c:pt idx="143">
                  <c:v>888</c:v>
                </c:pt>
                <c:pt idx="144">
                  <c:v>894</c:v>
                </c:pt>
                <c:pt idx="145">
                  <c:v>900</c:v>
                </c:pt>
                <c:pt idx="146">
                  <c:v>906</c:v>
                </c:pt>
                <c:pt idx="147">
                  <c:v>912</c:v>
                </c:pt>
                <c:pt idx="148">
                  <c:v>918</c:v>
                </c:pt>
                <c:pt idx="149">
                  <c:v>924</c:v>
                </c:pt>
                <c:pt idx="150">
                  <c:v>930</c:v>
                </c:pt>
                <c:pt idx="151">
                  <c:v>936</c:v>
                </c:pt>
                <c:pt idx="152">
                  <c:v>942</c:v>
                </c:pt>
                <c:pt idx="153">
                  <c:v>948</c:v>
                </c:pt>
                <c:pt idx="154">
                  <c:v>954</c:v>
                </c:pt>
                <c:pt idx="155">
                  <c:v>960</c:v>
                </c:pt>
                <c:pt idx="156">
                  <c:v>966</c:v>
                </c:pt>
                <c:pt idx="157">
                  <c:v>972</c:v>
                </c:pt>
                <c:pt idx="158">
                  <c:v>978</c:v>
                </c:pt>
                <c:pt idx="159">
                  <c:v>984</c:v>
                </c:pt>
                <c:pt idx="160">
                  <c:v>990</c:v>
                </c:pt>
                <c:pt idx="161">
                  <c:v>996</c:v>
                </c:pt>
                <c:pt idx="162">
                  <c:v>1002</c:v>
                </c:pt>
                <c:pt idx="163">
                  <c:v>1008</c:v>
                </c:pt>
                <c:pt idx="164">
                  <c:v>1014</c:v>
                </c:pt>
                <c:pt idx="165">
                  <c:v>1020</c:v>
                </c:pt>
                <c:pt idx="166">
                  <c:v>1026</c:v>
                </c:pt>
                <c:pt idx="167">
                  <c:v>1032</c:v>
                </c:pt>
                <c:pt idx="168">
                  <c:v>1038</c:v>
                </c:pt>
                <c:pt idx="169">
                  <c:v>1044</c:v>
                </c:pt>
                <c:pt idx="170">
                  <c:v>1050</c:v>
                </c:pt>
                <c:pt idx="171">
                  <c:v>1056</c:v>
                </c:pt>
                <c:pt idx="172">
                  <c:v>1062</c:v>
                </c:pt>
                <c:pt idx="173">
                  <c:v>1068</c:v>
                </c:pt>
              </c:numCache>
            </c:numRef>
          </c:xVal>
          <c:yVal>
            <c:numRef>
              <c:f>'nombre d''ouverture fraction fil'!$J$55:$GA$55</c:f>
              <c:numCache>
                <c:formatCode>0</c:formatCode>
                <c:ptCount val="174"/>
                <c:pt idx="0">
                  <c:v>245.71428571428569</c:v>
                </c:pt>
                <c:pt idx="1">
                  <c:v>245.71428571428569</c:v>
                </c:pt>
                <c:pt idx="2">
                  <c:v>216.67926429831192</c:v>
                </c:pt>
                <c:pt idx="3">
                  <c:v>189.59435626102291</c:v>
                </c:pt>
                <c:pt idx="4">
                  <c:v>168.52831667646481</c:v>
                </c:pt>
                <c:pt idx="5">
                  <c:v>151.67548500881833</c:v>
                </c:pt>
                <c:pt idx="6">
                  <c:v>137.88680455347122</c:v>
                </c:pt>
                <c:pt idx="7">
                  <c:v>126.39623750734862</c:v>
                </c:pt>
                <c:pt idx="8">
                  <c:v>116.67345000678334</c:v>
                </c:pt>
                <c:pt idx="9">
                  <c:v>108.33963214915596</c:v>
                </c:pt>
                <c:pt idx="10">
                  <c:v>101.11699000587889</c:v>
                </c:pt>
                <c:pt idx="11">
                  <c:v>94.797178130511455</c:v>
                </c:pt>
                <c:pt idx="12">
                  <c:v>89.220873534599022</c:v>
                </c:pt>
                <c:pt idx="13">
                  <c:v>84.264158338232406</c:v>
                </c:pt>
                <c:pt idx="14">
                  <c:v>79.829202636220174</c:v>
                </c:pt>
                <c:pt idx="15">
                  <c:v>75.837742504409164</c:v>
                </c:pt>
                <c:pt idx="16">
                  <c:v>72.226421432770636</c:v>
                </c:pt>
                <c:pt idx="17">
                  <c:v>68.943402276735611</c:v>
                </c:pt>
                <c:pt idx="18">
                  <c:v>65.945863047312315</c:v>
                </c:pt>
                <c:pt idx="19">
                  <c:v>63.198118753674308</c:v>
                </c:pt>
                <c:pt idx="20">
                  <c:v>60.670194003527335</c:v>
                </c:pt>
                <c:pt idx="21">
                  <c:v>58.33672500339167</c:v>
                </c:pt>
                <c:pt idx="22">
                  <c:v>56.176105558821604</c:v>
                </c:pt>
                <c:pt idx="23">
                  <c:v>54.16981607457798</c:v>
                </c:pt>
                <c:pt idx="24">
                  <c:v>52.301891382351151</c:v>
                </c:pt>
                <c:pt idx="25">
                  <c:v>50.558495002939445</c:v>
                </c:pt>
                <c:pt idx="26">
                  <c:v>48.927575809296236</c:v>
                </c:pt>
                <c:pt idx="27">
                  <c:v>47.398589065255727</c:v>
                </c:pt>
                <c:pt idx="28">
                  <c:v>45.962268184490405</c:v>
                </c:pt>
                <c:pt idx="29">
                  <c:v>44.610436767299511</c:v>
                </c:pt>
                <c:pt idx="30">
                  <c:v>43.335852859662381</c:v>
                </c:pt>
                <c:pt idx="31">
                  <c:v>42.132079169116203</c:v>
                </c:pt>
                <c:pt idx="32">
                  <c:v>40.993374326707659</c:v>
                </c:pt>
                <c:pt idx="33">
                  <c:v>40.952380952380949</c:v>
                </c:pt>
                <c:pt idx="34">
                  <c:v>40.952380952380949</c:v>
                </c:pt>
                <c:pt idx="35">
                  <c:v>40.952380952380949</c:v>
                </c:pt>
                <c:pt idx="36">
                  <c:v>40.952380952380949</c:v>
                </c:pt>
                <c:pt idx="37">
                  <c:v>40.952380952380949</c:v>
                </c:pt>
                <c:pt idx="38">
                  <c:v>40.952380952380949</c:v>
                </c:pt>
                <c:pt idx="39">
                  <c:v>40.952380952380949</c:v>
                </c:pt>
                <c:pt idx="40">
                  <c:v>40.952380952380949</c:v>
                </c:pt>
                <c:pt idx="41">
                  <c:v>40.952380952380949</c:v>
                </c:pt>
                <c:pt idx="42">
                  <c:v>40.952380952380949</c:v>
                </c:pt>
                <c:pt idx="43">
                  <c:v>40.952380952380949</c:v>
                </c:pt>
                <c:pt idx="44">
                  <c:v>40.952380952380949</c:v>
                </c:pt>
                <c:pt idx="45">
                  <c:v>40.952380952380949</c:v>
                </c:pt>
                <c:pt idx="46">
                  <c:v>40.952380952380949</c:v>
                </c:pt>
                <c:pt idx="47">
                  <c:v>40.952380952380949</c:v>
                </c:pt>
                <c:pt idx="48">
                  <c:v>40.952380952380949</c:v>
                </c:pt>
                <c:pt idx="49">
                  <c:v>40.952380952380949</c:v>
                </c:pt>
                <c:pt idx="50">
                  <c:v>40.952380952380949</c:v>
                </c:pt>
                <c:pt idx="51">
                  <c:v>40.952380952380949</c:v>
                </c:pt>
                <c:pt idx="52">
                  <c:v>40.952380952380949</c:v>
                </c:pt>
                <c:pt idx="53">
                  <c:v>40.952380952380949</c:v>
                </c:pt>
                <c:pt idx="54">
                  <c:v>40.952380952380949</c:v>
                </c:pt>
                <c:pt idx="55">
                  <c:v>40.952380952380949</c:v>
                </c:pt>
                <c:pt idx="56">
                  <c:v>40.952380952380949</c:v>
                </c:pt>
                <c:pt idx="57">
                  <c:v>40.952380952380949</c:v>
                </c:pt>
                <c:pt idx="58">
                  <c:v>40.952380952380949</c:v>
                </c:pt>
                <c:pt idx="59">
                  <c:v>40.952380952380949</c:v>
                </c:pt>
                <c:pt idx="60">
                  <c:v>40.952380952380949</c:v>
                </c:pt>
                <c:pt idx="61">
                  <c:v>40.952380952380949</c:v>
                </c:pt>
                <c:pt idx="62">
                  <c:v>40.952380952380949</c:v>
                </c:pt>
                <c:pt idx="63">
                  <c:v>40.952380952380949</c:v>
                </c:pt>
                <c:pt idx="64">
                  <c:v>40.952380952380949</c:v>
                </c:pt>
                <c:pt idx="65">
                  <c:v>40.952380952380949</c:v>
                </c:pt>
                <c:pt idx="66">
                  <c:v>40.952380952380949</c:v>
                </c:pt>
                <c:pt idx="67">
                  <c:v>40.952380952380949</c:v>
                </c:pt>
                <c:pt idx="68">
                  <c:v>40.952380952380949</c:v>
                </c:pt>
                <c:pt idx="69">
                  <c:v>40.952380952380949</c:v>
                </c:pt>
                <c:pt idx="70">
                  <c:v>40.952380952380949</c:v>
                </c:pt>
                <c:pt idx="71">
                  <c:v>40.952380952380949</c:v>
                </c:pt>
                <c:pt idx="72">
                  <c:v>40.952380952380949</c:v>
                </c:pt>
                <c:pt idx="73">
                  <c:v>40.952380952380949</c:v>
                </c:pt>
                <c:pt idx="74">
                  <c:v>40.952380952380949</c:v>
                </c:pt>
                <c:pt idx="75">
                  <c:v>40.952380952380949</c:v>
                </c:pt>
                <c:pt idx="76">
                  <c:v>40.952380952380949</c:v>
                </c:pt>
                <c:pt idx="77">
                  <c:v>40.952380952380949</c:v>
                </c:pt>
                <c:pt idx="78">
                  <c:v>40.952380952380949</c:v>
                </c:pt>
                <c:pt idx="79">
                  <c:v>40.952380952380949</c:v>
                </c:pt>
                <c:pt idx="80">
                  <c:v>40.952380952380949</c:v>
                </c:pt>
                <c:pt idx="81">
                  <c:v>40.952380952380949</c:v>
                </c:pt>
                <c:pt idx="82">
                  <c:v>40.952380952380949</c:v>
                </c:pt>
                <c:pt idx="83">
                  <c:v>40.952380952380949</c:v>
                </c:pt>
                <c:pt idx="84">
                  <c:v>40.952380952380949</c:v>
                </c:pt>
                <c:pt idx="85">
                  <c:v>40.952380952380949</c:v>
                </c:pt>
                <c:pt idx="86">
                  <c:v>40.952380952380949</c:v>
                </c:pt>
                <c:pt idx="87">
                  <c:v>40.952380952380949</c:v>
                </c:pt>
                <c:pt idx="88">
                  <c:v>40.952380952380949</c:v>
                </c:pt>
                <c:pt idx="89">
                  <c:v>40.952380952380949</c:v>
                </c:pt>
                <c:pt idx="90">
                  <c:v>40.952380952380949</c:v>
                </c:pt>
                <c:pt idx="91">
                  <c:v>40.952380952380949</c:v>
                </c:pt>
                <c:pt idx="92">
                  <c:v>40.952380952380949</c:v>
                </c:pt>
                <c:pt idx="93">
                  <c:v>40.952380952380949</c:v>
                </c:pt>
                <c:pt idx="94">
                  <c:v>40.952380952380949</c:v>
                </c:pt>
                <c:pt idx="95">
                  <c:v>40.952380952380949</c:v>
                </c:pt>
                <c:pt idx="96">
                  <c:v>40.952380952380949</c:v>
                </c:pt>
                <c:pt idx="97">
                  <c:v>40.952380952380949</c:v>
                </c:pt>
                <c:pt idx="98">
                  <c:v>40.952380952380949</c:v>
                </c:pt>
                <c:pt idx="99">
                  <c:v>40.952380952380949</c:v>
                </c:pt>
                <c:pt idx="100">
                  <c:v>40.952380952380949</c:v>
                </c:pt>
                <c:pt idx="101">
                  <c:v>40.952380952380949</c:v>
                </c:pt>
                <c:pt idx="102">
                  <c:v>40.952380952380949</c:v>
                </c:pt>
                <c:pt idx="103">
                  <c:v>40.952380952380949</c:v>
                </c:pt>
                <c:pt idx="104">
                  <c:v>40.952380952380949</c:v>
                </c:pt>
                <c:pt idx="105">
                  <c:v>40.952380952380949</c:v>
                </c:pt>
                <c:pt idx="106">
                  <c:v>40.952380952380949</c:v>
                </c:pt>
                <c:pt idx="107">
                  <c:v>40.627362055933482</c:v>
                </c:pt>
                <c:pt idx="108">
                  <c:v>40.267827878447342</c:v>
                </c:pt>
                <c:pt idx="109">
                  <c:v>39.914601318110087</c:v>
                </c:pt>
                <c:pt idx="110">
                  <c:v>39.567517828387388</c:v>
                </c:pt>
                <c:pt idx="111">
                  <c:v>39.226418536763354</c:v>
                </c:pt>
                <c:pt idx="112">
                  <c:v>38.891150002261107</c:v>
                </c:pt>
                <c:pt idx="113">
                  <c:v>38.561563985292793</c:v>
                </c:pt>
                <c:pt idx="114">
                  <c:v>38.237517229113863</c:v>
                </c:pt>
                <c:pt idx="115">
                  <c:v>37.918871252204582</c:v>
                </c:pt>
                <c:pt idx="116">
                  <c:v>37.605492150946695</c:v>
                </c:pt>
                <c:pt idx="117">
                  <c:v>37.297250412004509</c:v>
                </c:pt>
                <c:pt idx="118">
                  <c:v>36.994020733858129</c:v>
                </c:pt>
                <c:pt idx="119">
                  <c:v>36.695681856972179</c:v>
                </c:pt>
                <c:pt idx="120">
                  <c:v>36.402116402116398</c:v>
                </c:pt>
                <c:pt idx="121">
                  <c:v>36.113210716385318</c:v>
                </c:pt>
                <c:pt idx="122">
                  <c:v>35.828854726492516</c:v>
                </c:pt>
                <c:pt idx="123">
                  <c:v>35.54894179894179</c:v>
                </c:pt>
                <c:pt idx="124">
                  <c:v>35.273368606701936</c:v>
                </c:pt>
                <c:pt idx="125">
                  <c:v>35.002035002034994</c:v>
                </c:pt>
                <c:pt idx="126">
                  <c:v>34.734843895149233</c:v>
                </c:pt>
                <c:pt idx="127">
                  <c:v>34.471701138367798</c:v>
                </c:pt>
                <c:pt idx="128">
                  <c:v>34.21251541552293</c:v>
                </c:pt>
                <c:pt idx="129">
                  <c:v>33.957198136302608</c:v>
                </c:pt>
                <c:pt idx="130">
                  <c:v>33.705663335292961</c:v>
                </c:pt>
                <c:pt idx="131">
                  <c:v>33.457827575474631</c:v>
                </c:pt>
                <c:pt idx="132">
                  <c:v>33.21360985594562</c:v>
                </c:pt>
                <c:pt idx="133">
                  <c:v>32.972931523656158</c:v>
                </c:pt>
                <c:pt idx="134">
                  <c:v>32.735716188953596</c:v>
                </c:pt>
                <c:pt idx="135">
                  <c:v>32.501889644746782</c:v>
                </c:pt>
                <c:pt idx="136">
                  <c:v>32.271379789110277</c:v>
                </c:pt>
                <c:pt idx="137">
                  <c:v>32.044116551158801</c:v>
                </c:pt>
                <c:pt idx="138">
                  <c:v>31.820031820031815</c:v>
                </c:pt>
                <c:pt idx="139">
                  <c:v>31.59905937683715</c:v>
                </c:pt>
                <c:pt idx="140">
                  <c:v>31.381134829410687</c:v>
                </c:pt>
                <c:pt idx="141">
                  <c:v>31.166195549757191</c:v>
                </c:pt>
                <c:pt idx="142">
                  <c:v>30.954180614044557</c:v>
                </c:pt>
                <c:pt idx="143">
                  <c:v>30.745030745030743</c:v>
                </c:pt>
                <c:pt idx="144">
                  <c:v>30.538688256809056</c:v>
                </c:pt>
                <c:pt idx="145">
                  <c:v>30.335097001763668</c:v>
                </c:pt>
                <c:pt idx="146">
                  <c:v>30.134202319632777</c:v>
                </c:pt>
                <c:pt idx="147">
                  <c:v>29.935950988582562</c:v>
                </c:pt>
                <c:pt idx="148">
                  <c:v>29.740291178199669</c:v>
                </c:pt>
                <c:pt idx="149">
                  <c:v>29.547172404315258</c:v>
                </c:pt>
                <c:pt idx="150">
                  <c:v>29.35654548557774</c:v>
                </c:pt>
                <c:pt idx="151">
                  <c:v>29.168362501695828</c:v>
                </c:pt>
                <c:pt idx="152">
                  <c:v>28.982576753277385</c:v>
                </c:pt>
                <c:pt idx="153">
                  <c:v>28.799142723193352</c:v>
                </c:pt>
                <c:pt idx="154">
                  <c:v>28.618016039399681</c:v>
                </c:pt>
                <c:pt idx="155">
                  <c:v>28.439153439153433</c:v>
                </c:pt>
                <c:pt idx="156">
                  <c:v>28.262512734562421</c:v>
                </c:pt>
                <c:pt idx="157">
                  <c:v>28.088052779410802</c:v>
                </c:pt>
                <c:pt idx="158">
                  <c:v>27.915733437205827</c:v>
                </c:pt>
                <c:pt idx="159">
                  <c:v>27.745515550393595</c:v>
                </c:pt>
                <c:pt idx="160">
                  <c:v>27.577360910694239</c:v>
                </c:pt>
                <c:pt idx="161">
                  <c:v>27.411232230509338</c:v>
                </c:pt>
                <c:pt idx="162">
                  <c:v>27.247093115356588</c:v>
                </c:pt>
                <c:pt idx="163">
                  <c:v>27.084908037288987</c:v>
                </c:pt>
                <c:pt idx="164">
                  <c:v>26.924642309257692</c:v>
                </c:pt>
                <c:pt idx="165">
                  <c:v>26.766262060379702</c:v>
                </c:pt>
                <c:pt idx="166">
                  <c:v>26.609734212073391</c:v>
                </c:pt>
                <c:pt idx="167">
                  <c:v>26.455026455026452</c:v>
                </c:pt>
                <c:pt idx="168">
                  <c:v>26.302107226962715</c:v>
                </c:pt>
                <c:pt idx="169">
                  <c:v>26.150945691175576</c:v>
                </c:pt>
                <c:pt idx="170">
                  <c:v>26.001511715797424</c:v>
                </c:pt>
                <c:pt idx="171">
                  <c:v>25.853775853775847</c:v>
                </c:pt>
                <c:pt idx="172">
                  <c:v>25.70770932352853</c:v>
                </c:pt>
                <c:pt idx="173">
                  <c:v>25.56328399025028</c:v>
                </c:pt>
              </c:numCache>
            </c:numRef>
          </c:yVal>
          <c:smooth val="0"/>
          <c:extLst xmlns:c16r2="http://schemas.microsoft.com/office/drawing/2015/06/chart">
            <c:ext xmlns:c16="http://schemas.microsoft.com/office/drawing/2014/chart" uri="{C3380CC4-5D6E-409C-BE32-E72D297353CC}">
              <c16:uniqueId val="{00000001-5FF2-4EBD-B39A-AA8060D4C8AB}"/>
            </c:ext>
          </c:extLst>
        </c:ser>
        <c:ser>
          <c:idx val="2"/>
          <c:order val="2"/>
          <c:tx>
            <c:strRef>
              <c:f>'nombre d''ouverture fraction fil'!$I$69</c:f>
              <c:strCache>
                <c:ptCount val="1"/>
                <c:pt idx="0">
                  <c:v>n f 0,5</c:v>
                </c:pt>
              </c:strCache>
            </c:strRef>
          </c:tx>
          <c:marker>
            <c:symbol val="none"/>
          </c:marker>
          <c:xVal>
            <c:numRef>
              <c:f>'nombre d''ouverture fraction fil'!$J$68:$GA$68</c:f>
              <c:numCache>
                <c:formatCode>General</c:formatCode>
                <c:ptCount val="174"/>
                <c:pt idx="0">
                  <c:v>30</c:v>
                </c:pt>
                <c:pt idx="1">
                  <c:v>36</c:v>
                </c:pt>
                <c:pt idx="2">
                  <c:v>42</c:v>
                </c:pt>
                <c:pt idx="3">
                  <c:v>48</c:v>
                </c:pt>
                <c:pt idx="4">
                  <c:v>54</c:v>
                </c:pt>
                <c:pt idx="5">
                  <c:v>60</c:v>
                </c:pt>
                <c:pt idx="6">
                  <c:v>66</c:v>
                </c:pt>
                <c:pt idx="7">
                  <c:v>72</c:v>
                </c:pt>
                <c:pt idx="8">
                  <c:v>78</c:v>
                </c:pt>
                <c:pt idx="9">
                  <c:v>84</c:v>
                </c:pt>
                <c:pt idx="10">
                  <c:v>90</c:v>
                </c:pt>
                <c:pt idx="11">
                  <c:v>96</c:v>
                </c:pt>
                <c:pt idx="12">
                  <c:v>102</c:v>
                </c:pt>
                <c:pt idx="13">
                  <c:v>108</c:v>
                </c:pt>
                <c:pt idx="14">
                  <c:v>114</c:v>
                </c:pt>
                <c:pt idx="15">
                  <c:v>120</c:v>
                </c:pt>
                <c:pt idx="16">
                  <c:v>126</c:v>
                </c:pt>
                <c:pt idx="17">
                  <c:v>132</c:v>
                </c:pt>
                <c:pt idx="18">
                  <c:v>138</c:v>
                </c:pt>
                <c:pt idx="19">
                  <c:v>144</c:v>
                </c:pt>
                <c:pt idx="20">
                  <c:v>150</c:v>
                </c:pt>
                <c:pt idx="21">
                  <c:v>156</c:v>
                </c:pt>
                <c:pt idx="22">
                  <c:v>162</c:v>
                </c:pt>
                <c:pt idx="23">
                  <c:v>168</c:v>
                </c:pt>
                <c:pt idx="24">
                  <c:v>174</c:v>
                </c:pt>
                <c:pt idx="25">
                  <c:v>180</c:v>
                </c:pt>
                <c:pt idx="26">
                  <c:v>186</c:v>
                </c:pt>
                <c:pt idx="27">
                  <c:v>192</c:v>
                </c:pt>
                <c:pt idx="28">
                  <c:v>198</c:v>
                </c:pt>
                <c:pt idx="29">
                  <c:v>204</c:v>
                </c:pt>
                <c:pt idx="30">
                  <c:v>210</c:v>
                </c:pt>
                <c:pt idx="31">
                  <c:v>216</c:v>
                </c:pt>
                <c:pt idx="32">
                  <c:v>222</c:v>
                </c:pt>
                <c:pt idx="33">
                  <c:v>228</c:v>
                </c:pt>
                <c:pt idx="34">
                  <c:v>234</c:v>
                </c:pt>
                <c:pt idx="35">
                  <c:v>240</c:v>
                </c:pt>
                <c:pt idx="36">
                  <c:v>246</c:v>
                </c:pt>
                <c:pt idx="37">
                  <c:v>252</c:v>
                </c:pt>
                <c:pt idx="38">
                  <c:v>258</c:v>
                </c:pt>
                <c:pt idx="39">
                  <c:v>264</c:v>
                </c:pt>
                <c:pt idx="40">
                  <c:v>270</c:v>
                </c:pt>
                <c:pt idx="41">
                  <c:v>276</c:v>
                </c:pt>
                <c:pt idx="42">
                  <c:v>282</c:v>
                </c:pt>
                <c:pt idx="43">
                  <c:v>288</c:v>
                </c:pt>
                <c:pt idx="44">
                  <c:v>294</c:v>
                </c:pt>
                <c:pt idx="45">
                  <c:v>300</c:v>
                </c:pt>
                <c:pt idx="46">
                  <c:v>306</c:v>
                </c:pt>
                <c:pt idx="47">
                  <c:v>312</c:v>
                </c:pt>
                <c:pt idx="48">
                  <c:v>318</c:v>
                </c:pt>
                <c:pt idx="49">
                  <c:v>324</c:v>
                </c:pt>
                <c:pt idx="50">
                  <c:v>330</c:v>
                </c:pt>
                <c:pt idx="51">
                  <c:v>336</c:v>
                </c:pt>
                <c:pt idx="52">
                  <c:v>342</c:v>
                </c:pt>
                <c:pt idx="53">
                  <c:v>348</c:v>
                </c:pt>
                <c:pt idx="54">
                  <c:v>354</c:v>
                </c:pt>
                <c:pt idx="55">
                  <c:v>360</c:v>
                </c:pt>
                <c:pt idx="56">
                  <c:v>366</c:v>
                </c:pt>
                <c:pt idx="57">
                  <c:v>372</c:v>
                </c:pt>
                <c:pt idx="58">
                  <c:v>378</c:v>
                </c:pt>
                <c:pt idx="59">
                  <c:v>384</c:v>
                </c:pt>
                <c:pt idx="60">
                  <c:v>390</c:v>
                </c:pt>
                <c:pt idx="61">
                  <c:v>396</c:v>
                </c:pt>
                <c:pt idx="62">
                  <c:v>402</c:v>
                </c:pt>
                <c:pt idx="63">
                  <c:v>408</c:v>
                </c:pt>
                <c:pt idx="64">
                  <c:v>414</c:v>
                </c:pt>
                <c:pt idx="65">
                  <c:v>420</c:v>
                </c:pt>
                <c:pt idx="66">
                  <c:v>426</c:v>
                </c:pt>
                <c:pt idx="67">
                  <c:v>432</c:v>
                </c:pt>
                <c:pt idx="68">
                  <c:v>438</c:v>
                </c:pt>
                <c:pt idx="69">
                  <c:v>444</c:v>
                </c:pt>
                <c:pt idx="70">
                  <c:v>450</c:v>
                </c:pt>
                <c:pt idx="71">
                  <c:v>456</c:v>
                </c:pt>
                <c:pt idx="72">
                  <c:v>462</c:v>
                </c:pt>
                <c:pt idx="73">
                  <c:v>468</c:v>
                </c:pt>
                <c:pt idx="74">
                  <c:v>474</c:v>
                </c:pt>
                <c:pt idx="75">
                  <c:v>480</c:v>
                </c:pt>
                <c:pt idx="76">
                  <c:v>486</c:v>
                </c:pt>
                <c:pt idx="77">
                  <c:v>492</c:v>
                </c:pt>
                <c:pt idx="78">
                  <c:v>498</c:v>
                </c:pt>
                <c:pt idx="79">
                  <c:v>504</c:v>
                </c:pt>
                <c:pt idx="80">
                  <c:v>510</c:v>
                </c:pt>
                <c:pt idx="81">
                  <c:v>516</c:v>
                </c:pt>
                <c:pt idx="82">
                  <c:v>522</c:v>
                </c:pt>
                <c:pt idx="83">
                  <c:v>528</c:v>
                </c:pt>
                <c:pt idx="84">
                  <c:v>534</c:v>
                </c:pt>
                <c:pt idx="85">
                  <c:v>540</c:v>
                </c:pt>
                <c:pt idx="86">
                  <c:v>546</c:v>
                </c:pt>
                <c:pt idx="87">
                  <c:v>552</c:v>
                </c:pt>
                <c:pt idx="88">
                  <c:v>558</c:v>
                </c:pt>
                <c:pt idx="89">
                  <c:v>564</c:v>
                </c:pt>
                <c:pt idx="90">
                  <c:v>570</c:v>
                </c:pt>
                <c:pt idx="91">
                  <c:v>576</c:v>
                </c:pt>
                <c:pt idx="92">
                  <c:v>582</c:v>
                </c:pt>
                <c:pt idx="93">
                  <c:v>588</c:v>
                </c:pt>
                <c:pt idx="94">
                  <c:v>594</c:v>
                </c:pt>
                <c:pt idx="95">
                  <c:v>600</c:v>
                </c:pt>
                <c:pt idx="96">
                  <c:v>606</c:v>
                </c:pt>
                <c:pt idx="97">
                  <c:v>612</c:v>
                </c:pt>
                <c:pt idx="98">
                  <c:v>618</c:v>
                </c:pt>
                <c:pt idx="99">
                  <c:v>624</c:v>
                </c:pt>
                <c:pt idx="100">
                  <c:v>630</c:v>
                </c:pt>
                <c:pt idx="101">
                  <c:v>636</c:v>
                </c:pt>
                <c:pt idx="102">
                  <c:v>642</c:v>
                </c:pt>
                <c:pt idx="103">
                  <c:v>648</c:v>
                </c:pt>
                <c:pt idx="104">
                  <c:v>654</c:v>
                </c:pt>
                <c:pt idx="105">
                  <c:v>660</c:v>
                </c:pt>
                <c:pt idx="106">
                  <c:v>666</c:v>
                </c:pt>
                <c:pt idx="107">
                  <c:v>672</c:v>
                </c:pt>
                <c:pt idx="108">
                  <c:v>678</c:v>
                </c:pt>
                <c:pt idx="109">
                  <c:v>684</c:v>
                </c:pt>
                <c:pt idx="110">
                  <c:v>690</c:v>
                </c:pt>
                <c:pt idx="111">
                  <c:v>696</c:v>
                </c:pt>
                <c:pt idx="112">
                  <c:v>702</c:v>
                </c:pt>
                <c:pt idx="113">
                  <c:v>708</c:v>
                </c:pt>
                <c:pt idx="114">
                  <c:v>714</c:v>
                </c:pt>
                <c:pt idx="115">
                  <c:v>720</c:v>
                </c:pt>
                <c:pt idx="116">
                  <c:v>726</c:v>
                </c:pt>
                <c:pt idx="117">
                  <c:v>732</c:v>
                </c:pt>
                <c:pt idx="118">
                  <c:v>738</c:v>
                </c:pt>
                <c:pt idx="119">
                  <c:v>744</c:v>
                </c:pt>
                <c:pt idx="120">
                  <c:v>750</c:v>
                </c:pt>
                <c:pt idx="121">
                  <c:v>756</c:v>
                </c:pt>
                <c:pt idx="122">
                  <c:v>762</c:v>
                </c:pt>
                <c:pt idx="123">
                  <c:v>768</c:v>
                </c:pt>
                <c:pt idx="124">
                  <c:v>774</c:v>
                </c:pt>
                <c:pt idx="125">
                  <c:v>780</c:v>
                </c:pt>
                <c:pt idx="126">
                  <c:v>786</c:v>
                </c:pt>
                <c:pt idx="127">
                  <c:v>792</c:v>
                </c:pt>
                <c:pt idx="128">
                  <c:v>798</c:v>
                </c:pt>
                <c:pt idx="129">
                  <c:v>804</c:v>
                </c:pt>
                <c:pt idx="130">
                  <c:v>810</c:v>
                </c:pt>
                <c:pt idx="131">
                  <c:v>816</c:v>
                </c:pt>
                <c:pt idx="132">
                  <c:v>822</c:v>
                </c:pt>
                <c:pt idx="133">
                  <c:v>828</c:v>
                </c:pt>
                <c:pt idx="134">
                  <c:v>834</c:v>
                </c:pt>
                <c:pt idx="135">
                  <c:v>840</c:v>
                </c:pt>
                <c:pt idx="136">
                  <c:v>846</c:v>
                </c:pt>
                <c:pt idx="137">
                  <c:v>852</c:v>
                </c:pt>
                <c:pt idx="138">
                  <c:v>858</c:v>
                </c:pt>
                <c:pt idx="139">
                  <c:v>864</c:v>
                </c:pt>
                <c:pt idx="140">
                  <c:v>870</c:v>
                </c:pt>
                <c:pt idx="141">
                  <c:v>876</c:v>
                </c:pt>
                <c:pt idx="142">
                  <c:v>882</c:v>
                </c:pt>
                <c:pt idx="143">
                  <c:v>888</c:v>
                </c:pt>
                <c:pt idx="144">
                  <c:v>894</c:v>
                </c:pt>
                <c:pt idx="145">
                  <c:v>900</c:v>
                </c:pt>
                <c:pt idx="146">
                  <c:v>906</c:v>
                </c:pt>
                <c:pt idx="147">
                  <c:v>912</c:v>
                </c:pt>
                <c:pt idx="148">
                  <c:v>918</c:v>
                </c:pt>
                <c:pt idx="149">
                  <c:v>924</c:v>
                </c:pt>
                <c:pt idx="150">
                  <c:v>930</c:v>
                </c:pt>
                <c:pt idx="151">
                  <c:v>936</c:v>
                </c:pt>
                <c:pt idx="152">
                  <c:v>942</c:v>
                </c:pt>
                <c:pt idx="153">
                  <c:v>948</c:v>
                </c:pt>
                <c:pt idx="154">
                  <c:v>954</c:v>
                </c:pt>
                <c:pt idx="155">
                  <c:v>960</c:v>
                </c:pt>
                <c:pt idx="156">
                  <c:v>966</c:v>
                </c:pt>
                <c:pt idx="157">
                  <c:v>972</c:v>
                </c:pt>
                <c:pt idx="158">
                  <c:v>978</c:v>
                </c:pt>
                <c:pt idx="159">
                  <c:v>984</c:v>
                </c:pt>
                <c:pt idx="160">
                  <c:v>990</c:v>
                </c:pt>
                <c:pt idx="161">
                  <c:v>996</c:v>
                </c:pt>
                <c:pt idx="162">
                  <c:v>1002</c:v>
                </c:pt>
                <c:pt idx="163">
                  <c:v>1008</c:v>
                </c:pt>
                <c:pt idx="164">
                  <c:v>1014</c:v>
                </c:pt>
                <c:pt idx="165">
                  <c:v>1020</c:v>
                </c:pt>
                <c:pt idx="166">
                  <c:v>1026</c:v>
                </c:pt>
                <c:pt idx="167">
                  <c:v>1032</c:v>
                </c:pt>
                <c:pt idx="168">
                  <c:v>1038</c:v>
                </c:pt>
                <c:pt idx="169">
                  <c:v>1044</c:v>
                </c:pt>
                <c:pt idx="170">
                  <c:v>1050</c:v>
                </c:pt>
                <c:pt idx="171">
                  <c:v>1056</c:v>
                </c:pt>
                <c:pt idx="172">
                  <c:v>1062</c:v>
                </c:pt>
                <c:pt idx="173">
                  <c:v>1068</c:v>
                </c:pt>
              </c:numCache>
            </c:numRef>
          </c:xVal>
          <c:yVal>
            <c:numRef>
              <c:f>'nombre d''ouverture fraction fil'!$J$69:$GA$69</c:f>
              <c:numCache>
                <c:formatCode>0</c:formatCode>
                <c:ptCount val="174"/>
                <c:pt idx="0">
                  <c:v>245.71428571428569</c:v>
                </c:pt>
                <c:pt idx="1">
                  <c:v>245.71428571428569</c:v>
                </c:pt>
                <c:pt idx="2">
                  <c:v>245.71428571428569</c:v>
                </c:pt>
                <c:pt idx="3">
                  <c:v>245.71428571428569</c:v>
                </c:pt>
                <c:pt idx="4">
                  <c:v>245.71428571428569</c:v>
                </c:pt>
                <c:pt idx="5">
                  <c:v>227.51322751322749</c:v>
                </c:pt>
                <c:pt idx="6">
                  <c:v>206.83020683020683</c:v>
                </c:pt>
                <c:pt idx="7">
                  <c:v>189.59435626102291</c:v>
                </c:pt>
                <c:pt idx="8">
                  <c:v>175.010175010175</c:v>
                </c:pt>
                <c:pt idx="9">
                  <c:v>162.50944822373393</c:v>
                </c:pt>
                <c:pt idx="10">
                  <c:v>151.67548500881833</c:v>
                </c:pt>
                <c:pt idx="11">
                  <c:v>142.19576719576719</c:v>
                </c:pt>
                <c:pt idx="12">
                  <c:v>133.83131030189853</c:v>
                </c:pt>
                <c:pt idx="13">
                  <c:v>126.39623750734862</c:v>
                </c:pt>
                <c:pt idx="14">
                  <c:v>119.74380395433026</c:v>
                </c:pt>
                <c:pt idx="15">
                  <c:v>113.75661375661375</c:v>
                </c:pt>
                <c:pt idx="16">
                  <c:v>108.33963214915596</c:v>
                </c:pt>
                <c:pt idx="17">
                  <c:v>103.41510341510342</c:v>
                </c:pt>
                <c:pt idx="18">
                  <c:v>98.918794570968473</c:v>
                </c:pt>
                <c:pt idx="19">
                  <c:v>94.797178130511455</c:v>
                </c:pt>
                <c:pt idx="20">
                  <c:v>91.005291005290999</c:v>
                </c:pt>
                <c:pt idx="21">
                  <c:v>87.505087505087502</c:v>
                </c:pt>
                <c:pt idx="22">
                  <c:v>84.264158338232406</c:v>
                </c:pt>
                <c:pt idx="23">
                  <c:v>81.254724111866963</c:v>
                </c:pt>
                <c:pt idx="24">
                  <c:v>78.452837073526723</c:v>
                </c:pt>
                <c:pt idx="25">
                  <c:v>75.837742504409164</c:v>
                </c:pt>
                <c:pt idx="26">
                  <c:v>73.391363713944358</c:v>
                </c:pt>
                <c:pt idx="27">
                  <c:v>71.097883597883595</c:v>
                </c:pt>
                <c:pt idx="28">
                  <c:v>68.943402276735611</c:v>
                </c:pt>
                <c:pt idx="29">
                  <c:v>66.915655150949263</c:v>
                </c:pt>
                <c:pt idx="30">
                  <c:v>65.003779289493579</c:v>
                </c:pt>
                <c:pt idx="31">
                  <c:v>63.198118753674308</c:v>
                </c:pt>
                <c:pt idx="32">
                  <c:v>61.490061490061485</c:v>
                </c:pt>
                <c:pt idx="33">
                  <c:v>61.428571428571423</c:v>
                </c:pt>
                <c:pt idx="34">
                  <c:v>61.428571428571423</c:v>
                </c:pt>
                <c:pt idx="35">
                  <c:v>61.428571428571423</c:v>
                </c:pt>
                <c:pt idx="36">
                  <c:v>61.428571428571423</c:v>
                </c:pt>
                <c:pt idx="37">
                  <c:v>61.428571428571423</c:v>
                </c:pt>
                <c:pt idx="38">
                  <c:v>61.428571428571423</c:v>
                </c:pt>
                <c:pt idx="39">
                  <c:v>61.428571428571423</c:v>
                </c:pt>
                <c:pt idx="40">
                  <c:v>61.428571428571423</c:v>
                </c:pt>
                <c:pt idx="41">
                  <c:v>61.428571428571423</c:v>
                </c:pt>
                <c:pt idx="42">
                  <c:v>61.428571428571423</c:v>
                </c:pt>
                <c:pt idx="43">
                  <c:v>61.428571428571423</c:v>
                </c:pt>
                <c:pt idx="44">
                  <c:v>61.428571428571423</c:v>
                </c:pt>
                <c:pt idx="45">
                  <c:v>61.428571428571423</c:v>
                </c:pt>
                <c:pt idx="46">
                  <c:v>61.428571428571423</c:v>
                </c:pt>
                <c:pt idx="47">
                  <c:v>61.428571428571423</c:v>
                </c:pt>
                <c:pt idx="48">
                  <c:v>61.428571428571423</c:v>
                </c:pt>
                <c:pt idx="49">
                  <c:v>61.428571428571423</c:v>
                </c:pt>
                <c:pt idx="50">
                  <c:v>61.428571428571423</c:v>
                </c:pt>
                <c:pt idx="51">
                  <c:v>61.428571428571423</c:v>
                </c:pt>
                <c:pt idx="52">
                  <c:v>61.428571428571423</c:v>
                </c:pt>
                <c:pt idx="53">
                  <c:v>61.428571428571423</c:v>
                </c:pt>
                <c:pt idx="54">
                  <c:v>61.428571428571423</c:v>
                </c:pt>
                <c:pt idx="55">
                  <c:v>61.428571428571423</c:v>
                </c:pt>
                <c:pt idx="56">
                  <c:v>61.428571428571423</c:v>
                </c:pt>
                <c:pt idx="57">
                  <c:v>61.428571428571423</c:v>
                </c:pt>
                <c:pt idx="58">
                  <c:v>61.428571428571423</c:v>
                </c:pt>
                <c:pt idx="59">
                  <c:v>61.428571428571423</c:v>
                </c:pt>
                <c:pt idx="60">
                  <c:v>61.428571428571423</c:v>
                </c:pt>
                <c:pt idx="61">
                  <c:v>61.428571428571423</c:v>
                </c:pt>
                <c:pt idx="62">
                  <c:v>61.428571428571423</c:v>
                </c:pt>
                <c:pt idx="63">
                  <c:v>61.428571428571423</c:v>
                </c:pt>
                <c:pt idx="64">
                  <c:v>61.428571428571423</c:v>
                </c:pt>
                <c:pt idx="65">
                  <c:v>61.428571428571423</c:v>
                </c:pt>
                <c:pt idx="66">
                  <c:v>61.428571428571423</c:v>
                </c:pt>
                <c:pt idx="67">
                  <c:v>61.428571428571423</c:v>
                </c:pt>
                <c:pt idx="68">
                  <c:v>61.428571428571423</c:v>
                </c:pt>
                <c:pt idx="69">
                  <c:v>61.428571428571423</c:v>
                </c:pt>
                <c:pt idx="70">
                  <c:v>61.428571428571423</c:v>
                </c:pt>
                <c:pt idx="71">
                  <c:v>61.428571428571423</c:v>
                </c:pt>
                <c:pt idx="72">
                  <c:v>61.428571428571423</c:v>
                </c:pt>
                <c:pt idx="73">
                  <c:v>61.428571428571423</c:v>
                </c:pt>
                <c:pt idx="74">
                  <c:v>61.428571428571423</c:v>
                </c:pt>
                <c:pt idx="75">
                  <c:v>61.428571428571423</c:v>
                </c:pt>
                <c:pt idx="76">
                  <c:v>61.428571428571423</c:v>
                </c:pt>
                <c:pt idx="77">
                  <c:v>61.428571428571423</c:v>
                </c:pt>
                <c:pt idx="78">
                  <c:v>61.428571428571423</c:v>
                </c:pt>
                <c:pt idx="79">
                  <c:v>61.428571428571423</c:v>
                </c:pt>
                <c:pt idx="80">
                  <c:v>61.428571428571423</c:v>
                </c:pt>
                <c:pt idx="81">
                  <c:v>61.428571428571423</c:v>
                </c:pt>
                <c:pt idx="82">
                  <c:v>61.428571428571423</c:v>
                </c:pt>
                <c:pt idx="83">
                  <c:v>61.428571428571423</c:v>
                </c:pt>
                <c:pt idx="84">
                  <c:v>61.428571428571423</c:v>
                </c:pt>
                <c:pt idx="85">
                  <c:v>61.428571428571423</c:v>
                </c:pt>
                <c:pt idx="86">
                  <c:v>61.428571428571423</c:v>
                </c:pt>
                <c:pt idx="87">
                  <c:v>61.428571428571423</c:v>
                </c:pt>
                <c:pt idx="88">
                  <c:v>61.428571428571423</c:v>
                </c:pt>
                <c:pt idx="89">
                  <c:v>61.428571428571423</c:v>
                </c:pt>
                <c:pt idx="90">
                  <c:v>61.428571428571423</c:v>
                </c:pt>
                <c:pt idx="91">
                  <c:v>61.428571428571423</c:v>
                </c:pt>
                <c:pt idx="92">
                  <c:v>61.428571428571423</c:v>
                </c:pt>
                <c:pt idx="93">
                  <c:v>61.428571428571423</c:v>
                </c:pt>
                <c:pt idx="94">
                  <c:v>61.428571428571423</c:v>
                </c:pt>
                <c:pt idx="95">
                  <c:v>61.428571428571423</c:v>
                </c:pt>
                <c:pt idx="96">
                  <c:v>61.428571428571423</c:v>
                </c:pt>
                <c:pt idx="97">
                  <c:v>61.428571428571423</c:v>
                </c:pt>
                <c:pt idx="98">
                  <c:v>61.428571428571423</c:v>
                </c:pt>
                <c:pt idx="99">
                  <c:v>61.428571428571423</c:v>
                </c:pt>
                <c:pt idx="100">
                  <c:v>61.428571428571423</c:v>
                </c:pt>
                <c:pt idx="101">
                  <c:v>61.428571428571423</c:v>
                </c:pt>
                <c:pt idx="102">
                  <c:v>61.428571428571423</c:v>
                </c:pt>
                <c:pt idx="103">
                  <c:v>61.428571428571423</c:v>
                </c:pt>
                <c:pt idx="104">
                  <c:v>61.428571428571423</c:v>
                </c:pt>
                <c:pt idx="105">
                  <c:v>61.428571428571423</c:v>
                </c:pt>
                <c:pt idx="106">
                  <c:v>61.428571428571423</c:v>
                </c:pt>
                <c:pt idx="107">
                  <c:v>60.941043083900219</c:v>
                </c:pt>
                <c:pt idx="108">
                  <c:v>60.401741817671017</c:v>
                </c:pt>
                <c:pt idx="109">
                  <c:v>59.87190197716513</c:v>
                </c:pt>
                <c:pt idx="110">
                  <c:v>59.351276742581085</c:v>
                </c:pt>
                <c:pt idx="111">
                  <c:v>58.839627805145035</c:v>
                </c:pt>
                <c:pt idx="112">
                  <c:v>58.336725003391663</c:v>
                </c:pt>
                <c:pt idx="113">
                  <c:v>57.842345977939189</c:v>
                </c:pt>
                <c:pt idx="114">
                  <c:v>57.356275843670794</c:v>
                </c:pt>
                <c:pt idx="115">
                  <c:v>56.878306878306873</c:v>
                </c:pt>
                <c:pt idx="116">
                  <c:v>56.408238226420039</c:v>
                </c:pt>
                <c:pt idx="117">
                  <c:v>55.94587561800676</c:v>
                </c:pt>
                <c:pt idx="118">
                  <c:v>55.49103110078719</c:v>
                </c:pt>
                <c:pt idx="119">
                  <c:v>55.043522785458265</c:v>
                </c:pt>
                <c:pt idx="120">
                  <c:v>54.603174603174594</c:v>
                </c:pt>
                <c:pt idx="121">
                  <c:v>54.169816074577973</c:v>
                </c:pt>
                <c:pt idx="122">
                  <c:v>53.743282089738777</c:v>
                </c:pt>
                <c:pt idx="123">
                  <c:v>53.323412698412689</c:v>
                </c:pt>
                <c:pt idx="124">
                  <c:v>52.910052910052904</c:v>
                </c:pt>
                <c:pt idx="125">
                  <c:v>52.503052503052494</c:v>
                </c:pt>
                <c:pt idx="126">
                  <c:v>52.102265842723853</c:v>
                </c:pt>
                <c:pt idx="127">
                  <c:v>51.707551707551701</c:v>
                </c:pt>
                <c:pt idx="128">
                  <c:v>51.318773123284394</c:v>
                </c:pt>
                <c:pt idx="129">
                  <c:v>50.935797204453912</c:v>
                </c:pt>
                <c:pt idx="130">
                  <c:v>50.558495002939438</c:v>
                </c:pt>
                <c:pt idx="131">
                  <c:v>50.186741363211944</c:v>
                </c:pt>
                <c:pt idx="132">
                  <c:v>49.82041478391843</c:v>
                </c:pt>
                <c:pt idx="133">
                  <c:v>49.459397285484236</c:v>
                </c:pt>
                <c:pt idx="134">
                  <c:v>49.10357428343039</c:v>
                </c:pt>
                <c:pt idx="135">
                  <c:v>48.752834467120174</c:v>
                </c:pt>
                <c:pt idx="136">
                  <c:v>48.407069683665419</c:v>
                </c:pt>
                <c:pt idx="137">
                  <c:v>48.066174826738198</c:v>
                </c:pt>
                <c:pt idx="138">
                  <c:v>47.730047730047723</c:v>
                </c:pt>
                <c:pt idx="139">
                  <c:v>47.398589065255727</c:v>
                </c:pt>
                <c:pt idx="140">
                  <c:v>47.071702244116032</c:v>
                </c:pt>
                <c:pt idx="141">
                  <c:v>46.749293324635786</c:v>
                </c:pt>
                <c:pt idx="142">
                  <c:v>46.431270921066833</c:v>
                </c:pt>
                <c:pt idx="143">
                  <c:v>46.117546117546112</c:v>
                </c:pt>
                <c:pt idx="144">
                  <c:v>45.808032385213586</c:v>
                </c:pt>
                <c:pt idx="145">
                  <c:v>45.5026455026455</c:v>
                </c:pt>
                <c:pt idx="146">
                  <c:v>45.201303479449166</c:v>
                </c:pt>
                <c:pt idx="147">
                  <c:v>44.903926482873842</c:v>
                </c:pt>
                <c:pt idx="148">
                  <c:v>44.610436767299504</c:v>
                </c:pt>
                <c:pt idx="149">
                  <c:v>44.320758606472886</c:v>
                </c:pt>
                <c:pt idx="150">
                  <c:v>44.034818228366611</c:v>
                </c:pt>
                <c:pt idx="151">
                  <c:v>43.752543752543744</c:v>
                </c:pt>
                <c:pt idx="152">
                  <c:v>43.473865129916078</c:v>
                </c:pt>
                <c:pt idx="153">
                  <c:v>43.198714084790026</c:v>
                </c:pt>
                <c:pt idx="154">
                  <c:v>42.927024059099523</c:v>
                </c:pt>
                <c:pt idx="155">
                  <c:v>42.658730158730151</c:v>
                </c:pt>
                <c:pt idx="156">
                  <c:v>42.393769101843631</c:v>
                </c:pt>
                <c:pt idx="157">
                  <c:v>42.132079169116203</c:v>
                </c:pt>
                <c:pt idx="158">
                  <c:v>41.873600155808738</c:v>
                </c:pt>
                <c:pt idx="159">
                  <c:v>41.618273325590394</c:v>
                </c:pt>
                <c:pt idx="160">
                  <c:v>41.366041366041358</c:v>
                </c:pt>
                <c:pt idx="161">
                  <c:v>41.116848345764005</c:v>
                </c:pt>
                <c:pt idx="162">
                  <c:v>40.87063967303488</c:v>
                </c:pt>
                <c:pt idx="163">
                  <c:v>40.627362055933482</c:v>
                </c:pt>
                <c:pt idx="164">
                  <c:v>40.386963463886538</c:v>
                </c:pt>
                <c:pt idx="165">
                  <c:v>40.149393090569554</c:v>
                </c:pt>
                <c:pt idx="166">
                  <c:v>39.914601318110087</c:v>
                </c:pt>
                <c:pt idx="167">
                  <c:v>39.682539682539677</c:v>
                </c:pt>
                <c:pt idx="168">
                  <c:v>39.45316084044407</c:v>
                </c:pt>
                <c:pt idx="169">
                  <c:v>39.226418536763362</c:v>
                </c:pt>
                <c:pt idx="170">
                  <c:v>39.002267573696138</c:v>
                </c:pt>
                <c:pt idx="171">
                  <c:v>38.780663780663772</c:v>
                </c:pt>
                <c:pt idx="172">
                  <c:v>38.561563985292793</c:v>
                </c:pt>
                <c:pt idx="173">
                  <c:v>38.344925985375419</c:v>
                </c:pt>
              </c:numCache>
            </c:numRef>
          </c:yVal>
          <c:smooth val="0"/>
          <c:extLst xmlns:c16r2="http://schemas.microsoft.com/office/drawing/2015/06/chart">
            <c:ext xmlns:c16="http://schemas.microsoft.com/office/drawing/2014/chart" uri="{C3380CC4-5D6E-409C-BE32-E72D297353CC}">
              <c16:uniqueId val="{00000002-5FF2-4EBD-B39A-AA8060D4C8AB}"/>
            </c:ext>
          </c:extLst>
        </c:ser>
        <c:ser>
          <c:idx val="3"/>
          <c:order val="3"/>
          <c:tx>
            <c:strRef>
              <c:f>'nombre d''ouverture fraction fil'!$I$83</c:f>
              <c:strCache>
                <c:ptCount val="1"/>
                <c:pt idx="0">
                  <c:v>n f 0,25</c:v>
                </c:pt>
              </c:strCache>
            </c:strRef>
          </c:tx>
          <c:marker>
            <c:symbol val="none"/>
          </c:marker>
          <c:xVal>
            <c:numRef>
              <c:f>'nombre d''ouverture fraction fil'!$J$82:$GA$82</c:f>
              <c:numCache>
                <c:formatCode>General</c:formatCode>
                <c:ptCount val="174"/>
                <c:pt idx="0">
                  <c:v>30</c:v>
                </c:pt>
                <c:pt idx="1">
                  <c:v>36</c:v>
                </c:pt>
                <c:pt idx="2">
                  <c:v>42</c:v>
                </c:pt>
                <c:pt idx="3">
                  <c:v>48</c:v>
                </c:pt>
                <c:pt idx="4">
                  <c:v>54</c:v>
                </c:pt>
                <c:pt idx="5">
                  <c:v>60</c:v>
                </c:pt>
                <c:pt idx="6">
                  <c:v>66</c:v>
                </c:pt>
                <c:pt idx="7">
                  <c:v>72</c:v>
                </c:pt>
                <c:pt idx="8">
                  <c:v>78</c:v>
                </c:pt>
                <c:pt idx="9">
                  <c:v>84</c:v>
                </c:pt>
                <c:pt idx="10">
                  <c:v>90</c:v>
                </c:pt>
                <c:pt idx="11">
                  <c:v>96</c:v>
                </c:pt>
                <c:pt idx="12">
                  <c:v>102</c:v>
                </c:pt>
                <c:pt idx="13">
                  <c:v>108</c:v>
                </c:pt>
                <c:pt idx="14">
                  <c:v>114</c:v>
                </c:pt>
                <c:pt idx="15">
                  <c:v>120</c:v>
                </c:pt>
                <c:pt idx="16">
                  <c:v>126</c:v>
                </c:pt>
                <c:pt idx="17">
                  <c:v>132</c:v>
                </c:pt>
                <c:pt idx="18">
                  <c:v>138</c:v>
                </c:pt>
                <c:pt idx="19">
                  <c:v>144</c:v>
                </c:pt>
                <c:pt idx="20">
                  <c:v>150</c:v>
                </c:pt>
                <c:pt idx="21">
                  <c:v>156</c:v>
                </c:pt>
                <c:pt idx="22">
                  <c:v>162</c:v>
                </c:pt>
                <c:pt idx="23">
                  <c:v>168</c:v>
                </c:pt>
                <c:pt idx="24">
                  <c:v>174</c:v>
                </c:pt>
                <c:pt idx="25">
                  <c:v>180</c:v>
                </c:pt>
                <c:pt idx="26">
                  <c:v>186</c:v>
                </c:pt>
                <c:pt idx="27">
                  <c:v>192</c:v>
                </c:pt>
                <c:pt idx="28">
                  <c:v>198</c:v>
                </c:pt>
                <c:pt idx="29">
                  <c:v>204</c:v>
                </c:pt>
                <c:pt idx="30">
                  <c:v>210</c:v>
                </c:pt>
                <c:pt idx="31">
                  <c:v>216</c:v>
                </c:pt>
                <c:pt idx="32">
                  <c:v>222</c:v>
                </c:pt>
                <c:pt idx="33">
                  <c:v>228</c:v>
                </c:pt>
                <c:pt idx="34">
                  <c:v>234</c:v>
                </c:pt>
                <c:pt idx="35">
                  <c:v>240</c:v>
                </c:pt>
                <c:pt idx="36">
                  <c:v>246</c:v>
                </c:pt>
                <c:pt idx="37">
                  <c:v>252</c:v>
                </c:pt>
                <c:pt idx="38">
                  <c:v>258</c:v>
                </c:pt>
                <c:pt idx="39">
                  <c:v>264</c:v>
                </c:pt>
                <c:pt idx="40">
                  <c:v>270</c:v>
                </c:pt>
                <c:pt idx="41">
                  <c:v>276</c:v>
                </c:pt>
                <c:pt idx="42">
                  <c:v>282</c:v>
                </c:pt>
                <c:pt idx="43">
                  <c:v>288</c:v>
                </c:pt>
                <c:pt idx="44">
                  <c:v>294</c:v>
                </c:pt>
                <c:pt idx="45">
                  <c:v>300</c:v>
                </c:pt>
                <c:pt idx="46">
                  <c:v>306</c:v>
                </c:pt>
                <c:pt idx="47">
                  <c:v>312</c:v>
                </c:pt>
                <c:pt idx="48">
                  <c:v>318</c:v>
                </c:pt>
                <c:pt idx="49">
                  <c:v>324</c:v>
                </c:pt>
                <c:pt idx="50">
                  <c:v>330</c:v>
                </c:pt>
                <c:pt idx="51">
                  <c:v>336</c:v>
                </c:pt>
                <c:pt idx="52">
                  <c:v>342</c:v>
                </c:pt>
                <c:pt idx="53">
                  <c:v>348</c:v>
                </c:pt>
                <c:pt idx="54">
                  <c:v>354</c:v>
                </c:pt>
                <c:pt idx="55">
                  <c:v>360</c:v>
                </c:pt>
                <c:pt idx="56">
                  <c:v>366</c:v>
                </c:pt>
                <c:pt idx="57">
                  <c:v>372</c:v>
                </c:pt>
                <c:pt idx="58">
                  <c:v>378</c:v>
                </c:pt>
                <c:pt idx="59">
                  <c:v>384</c:v>
                </c:pt>
                <c:pt idx="60">
                  <c:v>390</c:v>
                </c:pt>
                <c:pt idx="61">
                  <c:v>396</c:v>
                </c:pt>
                <c:pt idx="62">
                  <c:v>402</c:v>
                </c:pt>
                <c:pt idx="63">
                  <c:v>408</c:v>
                </c:pt>
                <c:pt idx="64">
                  <c:v>414</c:v>
                </c:pt>
                <c:pt idx="65">
                  <c:v>420</c:v>
                </c:pt>
                <c:pt idx="66">
                  <c:v>426</c:v>
                </c:pt>
                <c:pt idx="67">
                  <c:v>432</c:v>
                </c:pt>
                <c:pt idx="68">
                  <c:v>438</c:v>
                </c:pt>
                <c:pt idx="69">
                  <c:v>444</c:v>
                </c:pt>
                <c:pt idx="70">
                  <c:v>450</c:v>
                </c:pt>
                <c:pt idx="71">
                  <c:v>456</c:v>
                </c:pt>
                <c:pt idx="72">
                  <c:v>462</c:v>
                </c:pt>
                <c:pt idx="73">
                  <c:v>468</c:v>
                </c:pt>
                <c:pt idx="74">
                  <c:v>474</c:v>
                </c:pt>
                <c:pt idx="75">
                  <c:v>480</c:v>
                </c:pt>
                <c:pt idx="76">
                  <c:v>486</c:v>
                </c:pt>
                <c:pt idx="77">
                  <c:v>492</c:v>
                </c:pt>
                <c:pt idx="78">
                  <c:v>498</c:v>
                </c:pt>
                <c:pt idx="79">
                  <c:v>504</c:v>
                </c:pt>
                <c:pt idx="80">
                  <c:v>510</c:v>
                </c:pt>
                <c:pt idx="81">
                  <c:v>516</c:v>
                </c:pt>
                <c:pt idx="82">
                  <c:v>522</c:v>
                </c:pt>
                <c:pt idx="83">
                  <c:v>528</c:v>
                </c:pt>
                <c:pt idx="84">
                  <c:v>534</c:v>
                </c:pt>
                <c:pt idx="85">
                  <c:v>540</c:v>
                </c:pt>
                <c:pt idx="86">
                  <c:v>546</c:v>
                </c:pt>
                <c:pt idx="87">
                  <c:v>552</c:v>
                </c:pt>
                <c:pt idx="88">
                  <c:v>558</c:v>
                </c:pt>
                <c:pt idx="89">
                  <c:v>564</c:v>
                </c:pt>
                <c:pt idx="90">
                  <c:v>570</c:v>
                </c:pt>
                <c:pt idx="91">
                  <c:v>576</c:v>
                </c:pt>
                <c:pt idx="92">
                  <c:v>582</c:v>
                </c:pt>
                <c:pt idx="93">
                  <c:v>588</c:v>
                </c:pt>
                <c:pt idx="94">
                  <c:v>594</c:v>
                </c:pt>
                <c:pt idx="95">
                  <c:v>600</c:v>
                </c:pt>
                <c:pt idx="96">
                  <c:v>606</c:v>
                </c:pt>
                <c:pt idx="97">
                  <c:v>612</c:v>
                </c:pt>
                <c:pt idx="98">
                  <c:v>618</c:v>
                </c:pt>
                <c:pt idx="99">
                  <c:v>624</c:v>
                </c:pt>
                <c:pt idx="100">
                  <c:v>630</c:v>
                </c:pt>
                <c:pt idx="101">
                  <c:v>636</c:v>
                </c:pt>
                <c:pt idx="102">
                  <c:v>642</c:v>
                </c:pt>
                <c:pt idx="103">
                  <c:v>648</c:v>
                </c:pt>
                <c:pt idx="104">
                  <c:v>654</c:v>
                </c:pt>
                <c:pt idx="105">
                  <c:v>660</c:v>
                </c:pt>
                <c:pt idx="106">
                  <c:v>666</c:v>
                </c:pt>
                <c:pt idx="107">
                  <c:v>672</c:v>
                </c:pt>
                <c:pt idx="108">
                  <c:v>678</c:v>
                </c:pt>
                <c:pt idx="109">
                  <c:v>684</c:v>
                </c:pt>
                <c:pt idx="110">
                  <c:v>690</c:v>
                </c:pt>
                <c:pt idx="111">
                  <c:v>696</c:v>
                </c:pt>
                <c:pt idx="112">
                  <c:v>702</c:v>
                </c:pt>
                <c:pt idx="113">
                  <c:v>708</c:v>
                </c:pt>
                <c:pt idx="114">
                  <c:v>714</c:v>
                </c:pt>
                <c:pt idx="115">
                  <c:v>720</c:v>
                </c:pt>
                <c:pt idx="116">
                  <c:v>726</c:v>
                </c:pt>
                <c:pt idx="117">
                  <c:v>732</c:v>
                </c:pt>
                <c:pt idx="118">
                  <c:v>738</c:v>
                </c:pt>
                <c:pt idx="119">
                  <c:v>744</c:v>
                </c:pt>
                <c:pt idx="120">
                  <c:v>750</c:v>
                </c:pt>
                <c:pt idx="121">
                  <c:v>756</c:v>
                </c:pt>
                <c:pt idx="122">
                  <c:v>762</c:v>
                </c:pt>
                <c:pt idx="123">
                  <c:v>768</c:v>
                </c:pt>
                <c:pt idx="124">
                  <c:v>774</c:v>
                </c:pt>
                <c:pt idx="125">
                  <c:v>780</c:v>
                </c:pt>
                <c:pt idx="126">
                  <c:v>786</c:v>
                </c:pt>
                <c:pt idx="127">
                  <c:v>792</c:v>
                </c:pt>
                <c:pt idx="128">
                  <c:v>798</c:v>
                </c:pt>
                <c:pt idx="129">
                  <c:v>804</c:v>
                </c:pt>
                <c:pt idx="130">
                  <c:v>810</c:v>
                </c:pt>
                <c:pt idx="131">
                  <c:v>816</c:v>
                </c:pt>
                <c:pt idx="132">
                  <c:v>822</c:v>
                </c:pt>
                <c:pt idx="133">
                  <c:v>828</c:v>
                </c:pt>
                <c:pt idx="134">
                  <c:v>834</c:v>
                </c:pt>
                <c:pt idx="135">
                  <c:v>840</c:v>
                </c:pt>
                <c:pt idx="136">
                  <c:v>846</c:v>
                </c:pt>
                <c:pt idx="137">
                  <c:v>852</c:v>
                </c:pt>
                <c:pt idx="138">
                  <c:v>858</c:v>
                </c:pt>
                <c:pt idx="139">
                  <c:v>864</c:v>
                </c:pt>
                <c:pt idx="140">
                  <c:v>870</c:v>
                </c:pt>
                <c:pt idx="141">
                  <c:v>876</c:v>
                </c:pt>
                <c:pt idx="142">
                  <c:v>882</c:v>
                </c:pt>
                <c:pt idx="143">
                  <c:v>888</c:v>
                </c:pt>
                <c:pt idx="144">
                  <c:v>894</c:v>
                </c:pt>
                <c:pt idx="145">
                  <c:v>900</c:v>
                </c:pt>
                <c:pt idx="146">
                  <c:v>906</c:v>
                </c:pt>
                <c:pt idx="147">
                  <c:v>912</c:v>
                </c:pt>
                <c:pt idx="148">
                  <c:v>918</c:v>
                </c:pt>
                <c:pt idx="149">
                  <c:v>924</c:v>
                </c:pt>
                <c:pt idx="150">
                  <c:v>930</c:v>
                </c:pt>
                <c:pt idx="151">
                  <c:v>936</c:v>
                </c:pt>
                <c:pt idx="152">
                  <c:v>942</c:v>
                </c:pt>
                <c:pt idx="153">
                  <c:v>948</c:v>
                </c:pt>
                <c:pt idx="154">
                  <c:v>954</c:v>
                </c:pt>
                <c:pt idx="155">
                  <c:v>960</c:v>
                </c:pt>
                <c:pt idx="156">
                  <c:v>966</c:v>
                </c:pt>
                <c:pt idx="157">
                  <c:v>972</c:v>
                </c:pt>
                <c:pt idx="158">
                  <c:v>978</c:v>
                </c:pt>
                <c:pt idx="159">
                  <c:v>984</c:v>
                </c:pt>
                <c:pt idx="160">
                  <c:v>990</c:v>
                </c:pt>
                <c:pt idx="161">
                  <c:v>996</c:v>
                </c:pt>
                <c:pt idx="162">
                  <c:v>1002</c:v>
                </c:pt>
                <c:pt idx="163">
                  <c:v>1008</c:v>
                </c:pt>
                <c:pt idx="164">
                  <c:v>1014</c:v>
                </c:pt>
                <c:pt idx="165">
                  <c:v>1020</c:v>
                </c:pt>
                <c:pt idx="166">
                  <c:v>1026</c:v>
                </c:pt>
                <c:pt idx="167">
                  <c:v>1032</c:v>
                </c:pt>
                <c:pt idx="168">
                  <c:v>1038</c:v>
                </c:pt>
                <c:pt idx="169">
                  <c:v>1044</c:v>
                </c:pt>
                <c:pt idx="170">
                  <c:v>1050</c:v>
                </c:pt>
                <c:pt idx="171">
                  <c:v>1056</c:v>
                </c:pt>
                <c:pt idx="172">
                  <c:v>1062</c:v>
                </c:pt>
                <c:pt idx="173">
                  <c:v>1068</c:v>
                </c:pt>
              </c:numCache>
            </c:numRef>
          </c:xVal>
          <c:yVal>
            <c:numRef>
              <c:f>'nombre d''ouverture fraction fil'!$J$83:$GA$83</c:f>
              <c:numCache>
                <c:formatCode>0</c:formatCode>
                <c:ptCount val="174"/>
                <c:pt idx="0">
                  <c:v>245.71428571428569</c:v>
                </c:pt>
                <c:pt idx="1">
                  <c:v>245.71428571428569</c:v>
                </c:pt>
                <c:pt idx="2">
                  <c:v>245.71428571428569</c:v>
                </c:pt>
                <c:pt idx="3">
                  <c:v>245.71428571428569</c:v>
                </c:pt>
                <c:pt idx="4">
                  <c:v>245.71428571428569</c:v>
                </c:pt>
                <c:pt idx="5">
                  <c:v>245.71428571428569</c:v>
                </c:pt>
                <c:pt idx="6">
                  <c:v>245.71428571428569</c:v>
                </c:pt>
                <c:pt idx="7">
                  <c:v>245.71428571428569</c:v>
                </c:pt>
                <c:pt idx="8">
                  <c:v>245.71428571428569</c:v>
                </c:pt>
                <c:pt idx="9">
                  <c:v>245.71428571428569</c:v>
                </c:pt>
                <c:pt idx="10">
                  <c:v>245.71428571428569</c:v>
                </c:pt>
                <c:pt idx="11">
                  <c:v>245.71428571428569</c:v>
                </c:pt>
                <c:pt idx="12">
                  <c:v>245.71428571428569</c:v>
                </c:pt>
                <c:pt idx="13">
                  <c:v>245.71428571428569</c:v>
                </c:pt>
                <c:pt idx="14">
                  <c:v>239.48760790866052</c:v>
                </c:pt>
                <c:pt idx="15">
                  <c:v>227.51322751322749</c:v>
                </c:pt>
                <c:pt idx="16">
                  <c:v>216.67926429831192</c:v>
                </c:pt>
                <c:pt idx="17">
                  <c:v>206.83020683020683</c:v>
                </c:pt>
                <c:pt idx="18">
                  <c:v>197.83758914193695</c:v>
                </c:pt>
                <c:pt idx="19">
                  <c:v>189.59435626102291</c:v>
                </c:pt>
                <c:pt idx="20">
                  <c:v>182.010582010582</c:v>
                </c:pt>
                <c:pt idx="21">
                  <c:v>175.010175010175</c:v>
                </c:pt>
                <c:pt idx="22">
                  <c:v>168.52831667646481</c:v>
                </c:pt>
                <c:pt idx="23">
                  <c:v>162.50944822373393</c:v>
                </c:pt>
                <c:pt idx="24">
                  <c:v>156.90567414705345</c:v>
                </c:pt>
                <c:pt idx="25">
                  <c:v>151.67548500881833</c:v>
                </c:pt>
                <c:pt idx="26">
                  <c:v>146.78272742788872</c:v>
                </c:pt>
                <c:pt idx="27">
                  <c:v>142.19576719576719</c:v>
                </c:pt>
                <c:pt idx="28">
                  <c:v>137.88680455347122</c:v>
                </c:pt>
                <c:pt idx="29">
                  <c:v>133.83131030189853</c:v>
                </c:pt>
                <c:pt idx="30">
                  <c:v>130.00755857898716</c:v>
                </c:pt>
                <c:pt idx="31">
                  <c:v>126.39623750734862</c:v>
                </c:pt>
                <c:pt idx="32">
                  <c:v>122.98012298012297</c:v>
                </c:pt>
                <c:pt idx="33">
                  <c:v>122.85714285714285</c:v>
                </c:pt>
                <c:pt idx="34">
                  <c:v>122.85714285714285</c:v>
                </c:pt>
                <c:pt idx="35">
                  <c:v>122.85714285714285</c:v>
                </c:pt>
                <c:pt idx="36">
                  <c:v>122.85714285714285</c:v>
                </c:pt>
                <c:pt idx="37">
                  <c:v>122.85714285714285</c:v>
                </c:pt>
                <c:pt idx="38">
                  <c:v>122.85714285714285</c:v>
                </c:pt>
                <c:pt idx="39">
                  <c:v>122.85714285714285</c:v>
                </c:pt>
                <c:pt idx="40">
                  <c:v>122.85714285714285</c:v>
                </c:pt>
                <c:pt idx="41">
                  <c:v>122.85714285714285</c:v>
                </c:pt>
                <c:pt idx="42">
                  <c:v>122.85714285714285</c:v>
                </c:pt>
                <c:pt idx="43">
                  <c:v>122.85714285714285</c:v>
                </c:pt>
                <c:pt idx="44">
                  <c:v>122.85714285714285</c:v>
                </c:pt>
                <c:pt idx="45">
                  <c:v>122.85714285714285</c:v>
                </c:pt>
                <c:pt idx="46">
                  <c:v>122.85714285714285</c:v>
                </c:pt>
                <c:pt idx="47">
                  <c:v>122.85714285714285</c:v>
                </c:pt>
                <c:pt idx="48">
                  <c:v>122.85714285714285</c:v>
                </c:pt>
                <c:pt idx="49">
                  <c:v>122.85714285714285</c:v>
                </c:pt>
                <c:pt idx="50">
                  <c:v>122.85714285714285</c:v>
                </c:pt>
                <c:pt idx="51">
                  <c:v>122.85714285714285</c:v>
                </c:pt>
                <c:pt idx="52">
                  <c:v>122.85714285714285</c:v>
                </c:pt>
                <c:pt idx="53">
                  <c:v>122.85714285714285</c:v>
                </c:pt>
                <c:pt idx="54">
                  <c:v>122.85714285714285</c:v>
                </c:pt>
                <c:pt idx="55">
                  <c:v>122.85714285714285</c:v>
                </c:pt>
                <c:pt idx="56">
                  <c:v>122.85714285714285</c:v>
                </c:pt>
                <c:pt idx="57">
                  <c:v>122.85714285714285</c:v>
                </c:pt>
                <c:pt idx="58">
                  <c:v>122.85714285714285</c:v>
                </c:pt>
                <c:pt idx="59">
                  <c:v>122.85714285714285</c:v>
                </c:pt>
                <c:pt idx="60">
                  <c:v>122.85714285714285</c:v>
                </c:pt>
                <c:pt idx="61">
                  <c:v>122.85714285714285</c:v>
                </c:pt>
                <c:pt idx="62">
                  <c:v>122.85714285714285</c:v>
                </c:pt>
                <c:pt idx="63">
                  <c:v>122.85714285714285</c:v>
                </c:pt>
                <c:pt idx="64">
                  <c:v>122.85714285714285</c:v>
                </c:pt>
                <c:pt idx="65">
                  <c:v>122.85714285714285</c:v>
                </c:pt>
                <c:pt idx="66">
                  <c:v>122.85714285714285</c:v>
                </c:pt>
                <c:pt idx="67">
                  <c:v>122.85714285714285</c:v>
                </c:pt>
                <c:pt idx="68">
                  <c:v>122.85714285714285</c:v>
                </c:pt>
                <c:pt idx="69">
                  <c:v>122.85714285714285</c:v>
                </c:pt>
                <c:pt idx="70">
                  <c:v>122.85714285714285</c:v>
                </c:pt>
                <c:pt idx="71">
                  <c:v>122.85714285714285</c:v>
                </c:pt>
                <c:pt idx="72">
                  <c:v>122.85714285714285</c:v>
                </c:pt>
                <c:pt idx="73">
                  <c:v>122.85714285714285</c:v>
                </c:pt>
                <c:pt idx="74">
                  <c:v>122.85714285714285</c:v>
                </c:pt>
                <c:pt idx="75">
                  <c:v>122.85714285714285</c:v>
                </c:pt>
                <c:pt idx="76">
                  <c:v>122.85714285714285</c:v>
                </c:pt>
                <c:pt idx="77">
                  <c:v>122.85714285714285</c:v>
                </c:pt>
                <c:pt idx="78">
                  <c:v>122.85714285714285</c:v>
                </c:pt>
                <c:pt idx="79">
                  <c:v>122.85714285714285</c:v>
                </c:pt>
                <c:pt idx="80">
                  <c:v>122.85714285714285</c:v>
                </c:pt>
                <c:pt idx="81">
                  <c:v>122.85714285714285</c:v>
                </c:pt>
                <c:pt idx="82">
                  <c:v>122.85714285714285</c:v>
                </c:pt>
                <c:pt idx="83">
                  <c:v>122.85714285714285</c:v>
                </c:pt>
                <c:pt idx="84">
                  <c:v>122.85714285714285</c:v>
                </c:pt>
                <c:pt idx="85">
                  <c:v>122.85714285714285</c:v>
                </c:pt>
                <c:pt idx="86">
                  <c:v>122.85714285714285</c:v>
                </c:pt>
                <c:pt idx="87">
                  <c:v>122.85714285714285</c:v>
                </c:pt>
                <c:pt idx="88">
                  <c:v>122.85714285714285</c:v>
                </c:pt>
                <c:pt idx="89">
                  <c:v>122.85714285714285</c:v>
                </c:pt>
                <c:pt idx="90">
                  <c:v>122.85714285714285</c:v>
                </c:pt>
                <c:pt idx="91">
                  <c:v>122.85714285714285</c:v>
                </c:pt>
                <c:pt idx="92">
                  <c:v>122.85714285714285</c:v>
                </c:pt>
                <c:pt idx="93">
                  <c:v>122.85714285714285</c:v>
                </c:pt>
                <c:pt idx="94">
                  <c:v>122.85714285714285</c:v>
                </c:pt>
                <c:pt idx="95">
                  <c:v>122.85714285714285</c:v>
                </c:pt>
                <c:pt idx="96">
                  <c:v>122.85714285714285</c:v>
                </c:pt>
                <c:pt idx="97">
                  <c:v>122.85714285714285</c:v>
                </c:pt>
                <c:pt idx="98">
                  <c:v>122.85714285714285</c:v>
                </c:pt>
                <c:pt idx="99">
                  <c:v>122.85714285714285</c:v>
                </c:pt>
                <c:pt idx="100">
                  <c:v>122.85714285714285</c:v>
                </c:pt>
                <c:pt idx="101">
                  <c:v>122.85714285714285</c:v>
                </c:pt>
                <c:pt idx="102">
                  <c:v>122.85714285714285</c:v>
                </c:pt>
                <c:pt idx="103">
                  <c:v>122.85714285714285</c:v>
                </c:pt>
                <c:pt idx="104">
                  <c:v>122.85714285714285</c:v>
                </c:pt>
                <c:pt idx="105">
                  <c:v>122.85714285714285</c:v>
                </c:pt>
                <c:pt idx="106">
                  <c:v>122.85714285714285</c:v>
                </c:pt>
                <c:pt idx="107">
                  <c:v>121.88208616780044</c:v>
                </c:pt>
                <c:pt idx="108">
                  <c:v>120.80348363534203</c:v>
                </c:pt>
                <c:pt idx="109">
                  <c:v>119.74380395433026</c:v>
                </c:pt>
                <c:pt idx="110">
                  <c:v>118.70255348516217</c:v>
                </c:pt>
                <c:pt idx="111">
                  <c:v>117.67925561029007</c:v>
                </c:pt>
                <c:pt idx="112">
                  <c:v>116.67345000678333</c:v>
                </c:pt>
                <c:pt idx="113">
                  <c:v>115.68469195587838</c:v>
                </c:pt>
                <c:pt idx="114">
                  <c:v>114.71255168734159</c:v>
                </c:pt>
                <c:pt idx="115">
                  <c:v>113.75661375661375</c:v>
                </c:pt>
                <c:pt idx="116">
                  <c:v>112.81647645284008</c:v>
                </c:pt>
                <c:pt idx="117">
                  <c:v>111.89175123601352</c:v>
                </c:pt>
                <c:pt idx="118">
                  <c:v>110.98206220157438</c:v>
                </c:pt>
                <c:pt idx="119">
                  <c:v>110.08704557091653</c:v>
                </c:pt>
                <c:pt idx="120">
                  <c:v>109.20634920634919</c:v>
                </c:pt>
                <c:pt idx="121">
                  <c:v>108.33963214915595</c:v>
                </c:pt>
                <c:pt idx="122">
                  <c:v>107.48656417947755</c:v>
                </c:pt>
                <c:pt idx="123">
                  <c:v>106.64682539682538</c:v>
                </c:pt>
                <c:pt idx="124">
                  <c:v>105.82010582010581</c:v>
                </c:pt>
                <c:pt idx="125">
                  <c:v>105.00610500610499</c:v>
                </c:pt>
                <c:pt idx="126">
                  <c:v>104.20453168544771</c:v>
                </c:pt>
                <c:pt idx="127">
                  <c:v>103.4151034151034</c:v>
                </c:pt>
                <c:pt idx="128">
                  <c:v>102.63754624656879</c:v>
                </c:pt>
                <c:pt idx="129">
                  <c:v>101.87159440890782</c:v>
                </c:pt>
                <c:pt idx="130">
                  <c:v>101.11699000587888</c:v>
                </c:pt>
                <c:pt idx="131">
                  <c:v>100.37348272642389</c:v>
                </c:pt>
                <c:pt idx="132">
                  <c:v>99.64082956783686</c:v>
                </c:pt>
                <c:pt idx="133">
                  <c:v>98.918794570968473</c:v>
                </c:pt>
                <c:pt idx="134">
                  <c:v>98.207148566860781</c:v>
                </c:pt>
                <c:pt idx="135">
                  <c:v>97.505668934240347</c:v>
                </c:pt>
                <c:pt idx="136">
                  <c:v>96.814139367330839</c:v>
                </c:pt>
                <c:pt idx="137">
                  <c:v>96.132349653476396</c:v>
                </c:pt>
                <c:pt idx="138">
                  <c:v>95.460095460095445</c:v>
                </c:pt>
                <c:pt idx="139">
                  <c:v>94.797178130511455</c:v>
                </c:pt>
                <c:pt idx="140">
                  <c:v>94.143404488232065</c:v>
                </c:pt>
                <c:pt idx="141">
                  <c:v>93.498586649271573</c:v>
                </c:pt>
                <c:pt idx="142">
                  <c:v>92.862541842133666</c:v>
                </c:pt>
                <c:pt idx="143">
                  <c:v>92.235092235092225</c:v>
                </c:pt>
                <c:pt idx="144">
                  <c:v>91.616064770427172</c:v>
                </c:pt>
                <c:pt idx="145">
                  <c:v>91.005291005290999</c:v>
                </c:pt>
                <c:pt idx="146">
                  <c:v>90.402606958898332</c:v>
                </c:pt>
                <c:pt idx="147">
                  <c:v>89.807852965747685</c:v>
                </c:pt>
                <c:pt idx="148">
                  <c:v>89.220873534599008</c:v>
                </c:pt>
                <c:pt idx="149">
                  <c:v>88.641517212945772</c:v>
                </c:pt>
                <c:pt idx="150">
                  <c:v>88.069636456733221</c:v>
                </c:pt>
                <c:pt idx="151">
                  <c:v>87.505087505087488</c:v>
                </c:pt>
                <c:pt idx="152">
                  <c:v>86.947730259832156</c:v>
                </c:pt>
                <c:pt idx="153">
                  <c:v>86.397428169580053</c:v>
                </c:pt>
                <c:pt idx="154">
                  <c:v>85.854048118199046</c:v>
                </c:pt>
                <c:pt idx="155">
                  <c:v>85.317460317460302</c:v>
                </c:pt>
                <c:pt idx="156">
                  <c:v>84.787538203687262</c:v>
                </c:pt>
                <c:pt idx="157">
                  <c:v>84.264158338232406</c:v>
                </c:pt>
                <c:pt idx="158">
                  <c:v>83.747200311617476</c:v>
                </c:pt>
                <c:pt idx="159">
                  <c:v>83.236546651180788</c:v>
                </c:pt>
                <c:pt idx="160">
                  <c:v>82.732082732082716</c:v>
                </c:pt>
                <c:pt idx="161">
                  <c:v>82.23369669152801</c:v>
                </c:pt>
                <c:pt idx="162">
                  <c:v>81.74127934606976</c:v>
                </c:pt>
                <c:pt idx="163">
                  <c:v>81.254724111866963</c:v>
                </c:pt>
                <c:pt idx="164">
                  <c:v>80.773926927773076</c:v>
                </c:pt>
                <c:pt idx="165">
                  <c:v>80.298786181139107</c:v>
                </c:pt>
                <c:pt idx="166">
                  <c:v>79.829202636220174</c:v>
                </c:pt>
                <c:pt idx="167">
                  <c:v>79.365079365079353</c:v>
                </c:pt>
                <c:pt idx="168">
                  <c:v>78.906321680888141</c:v>
                </c:pt>
                <c:pt idx="169">
                  <c:v>78.452837073526723</c:v>
                </c:pt>
                <c:pt idx="170">
                  <c:v>78.004535147392275</c:v>
                </c:pt>
                <c:pt idx="171">
                  <c:v>77.561327561327545</c:v>
                </c:pt>
                <c:pt idx="172">
                  <c:v>77.123127970585585</c:v>
                </c:pt>
                <c:pt idx="173">
                  <c:v>76.689851970750837</c:v>
                </c:pt>
              </c:numCache>
            </c:numRef>
          </c:yVal>
          <c:smooth val="0"/>
          <c:extLst xmlns:c16r2="http://schemas.microsoft.com/office/drawing/2015/06/chart">
            <c:ext xmlns:c16="http://schemas.microsoft.com/office/drawing/2014/chart" uri="{C3380CC4-5D6E-409C-BE32-E72D297353CC}">
              <c16:uniqueId val="{00000003-5FF2-4EBD-B39A-AA8060D4C8AB}"/>
            </c:ext>
          </c:extLst>
        </c:ser>
        <c:dLbls>
          <c:showLegendKey val="0"/>
          <c:showVal val="0"/>
          <c:showCatName val="0"/>
          <c:showSerName val="0"/>
          <c:showPercent val="0"/>
          <c:showBubbleSize val="0"/>
        </c:dLbls>
        <c:axId val="73144960"/>
        <c:axId val="73151232"/>
      </c:scatterChart>
      <c:scatterChart>
        <c:scatterStyle val="smoothMarker"/>
        <c:varyColors val="0"/>
        <c:ser>
          <c:idx val="0"/>
          <c:order val="0"/>
          <c:tx>
            <c:strRef>
              <c:f>'nombre d''ouverture fraction fil'!$I$37</c:f>
              <c:strCache>
                <c:ptCount val="1"/>
                <c:pt idx="0">
                  <c:v>n f1</c:v>
                </c:pt>
              </c:strCache>
            </c:strRef>
          </c:tx>
          <c:spPr>
            <a:ln>
              <a:solidFill>
                <a:schemeClr val="accent6">
                  <a:lumMod val="75000"/>
                </a:schemeClr>
              </a:solidFill>
            </a:ln>
          </c:spPr>
          <c:marker>
            <c:symbol val="none"/>
          </c:marker>
          <c:xVal>
            <c:numRef>
              <c:f>'nombre d''ouverture fraction fil'!$J$36:$GA$36</c:f>
              <c:numCache>
                <c:formatCode>General</c:formatCode>
                <c:ptCount val="174"/>
                <c:pt idx="0">
                  <c:v>30</c:v>
                </c:pt>
                <c:pt idx="1">
                  <c:v>36</c:v>
                </c:pt>
                <c:pt idx="2">
                  <c:v>42</c:v>
                </c:pt>
                <c:pt idx="3">
                  <c:v>48</c:v>
                </c:pt>
                <c:pt idx="4">
                  <c:v>54</c:v>
                </c:pt>
                <c:pt idx="5">
                  <c:v>60</c:v>
                </c:pt>
                <c:pt idx="6">
                  <c:v>66</c:v>
                </c:pt>
                <c:pt idx="7">
                  <c:v>72</c:v>
                </c:pt>
                <c:pt idx="8">
                  <c:v>78</c:v>
                </c:pt>
                <c:pt idx="9">
                  <c:v>84</c:v>
                </c:pt>
                <c:pt idx="10">
                  <c:v>90</c:v>
                </c:pt>
                <c:pt idx="11">
                  <c:v>96</c:v>
                </c:pt>
                <c:pt idx="12">
                  <c:v>102</c:v>
                </c:pt>
                <c:pt idx="13">
                  <c:v>108</c:v>
                </c:pt>
                <c:pt idx="14">
                  <c:v>114</c:v>
                </c:pt>
                <c:pt idx="15">
                  <c:v>120</c:v>
                </c:pt>
                <c:pt idx="16">
                  <c:v>126</c:v>
                </c:pt>
                <c:pt idx="17">
                  <c:v>132</c:v>
                </c:pt>
                <c:pt idx="18">
                  <c:v>138</c:v>
                </c:pt>
                <c:pt idx="19">
                  <c:v>144</c:v>
                </c:pt>
                <c:pt idx="20">
                  <c:v>150</c:v>
                </c:pt>
                <c:pt idx="21">
                  <c:v>156</c:v>
                </c:pt>
                <c:pt idx="22">
                  <c:v>162</c:v>
                </c:pt>
                <c:pt idx="23">
                  <c:v>168</c:v>
                </c:pt>
                <c:pt idx="24">
                  <c:v>174</c:v>
                </c:pt>
                <c:pt idx="25">
                  <c:v>180</c:v>
                </c:pt>
                <c:pt idx="26">
                  <c:v>186</c:v>
                </c:pt>
                <c:pt idx="27">
                  <c:v>192</c:v>
                </c:pt>
                <c:pt idx="28">
                  <c:v>198</c:v>
                </c:pt>
                <c:pt idx="29">
                  <c:v>204</c:v>
                </c:pt>
                <c:pt idx="30">
                  <c:v>210</c:v>
                </c:pt>
                <c:pt idx="31">
                  <c:v>216</c:v>
                </c:pt>
                <c:pt idx="32">
                  <c:v>222</c:v>
                </c:pt>
                <c:pt idx="33">
                  <c:v>228</c:v>
                </c:pt>
                <c:pt idx="34">
                  <c:v>234</c:v>
                </c:pt>
                <c:pt idx="35">
                  <c:v>240</c:v>
                </c:pt>
                <c:pt idx="36">
                  <c:v>246</c:v>
                </c:pt>
                <c:pt idx="37">
                  <c:v>252</c:v>
                </c:pt>
                <c:pt idx="38">
                  <c:v>258</c:v>
                </c:pt>
                <c:pt idx="39">
                  <c:v>264</c:v>
                </c:pt>
                <c:pt idx="40">
                  <c:v>270</c:v>
                </c:pt>
                <c:pt idx="41">
                  <c:v>276</c:v>
                </c:pt>
                <c:pt idx="42">
                  <c:v>282</c:v>
                </c:pt>
                <c:pt idx="43">
                  <c:v>288</c:v>
                </c:pt>
                <c:pt idx="44">
                  <c:v>294</c:v>
                </c:pt>
                <c:pt idx="45">
                  <c:v>300</c:v>
                </c:pt>
                <c:pt idx="46">
                  <c:v>306</c:v>
                </c:pt>
                <c:pt idx="47">
                  <c:v>312</c:v>
                </c:pt>
                <c:pt idx="48">
                  <c:v>318</c:v>
                </c:pt>
                <c:pt idx="49">
                  <c:v>324</c:v>
                </c:pt>
                <c:pt idx="50">
                  <c:v>330</c:v>
                </c:pt>
                <c:pt idx="51">
                  <c:v>336</c:v>
                </c:pt>
                <c:pt idx="52">
                  <c:v>342</c:v>
                </c:pt>
                <c:pt idx="53">
                  <c:v>348</c:v>
                </c:pt>
                <c:pt idx="54">
                  <c:v>354</c:v>
                </c:pt>
                <c:pt idx="55">
                  <c:v>360</c:v>
                </c:pt>
                <c:pt idx="56">
                  <c:v>366</c:v>
                </c:pt>
                <c:pt idx="57">
                  <c:v>372</c:v>
                </c:pt>
                <c:pt idx="58">
                  <c:v>378</c:v>
                </c:pt>
                <c:pt idx="59">
                  <c:v>384</c:v>
                </c:pt>
                <c:pt idx="60">
                  <c:v>390</c:v>
                </c:pt>
                <c:pt idx="61">
                  <c:v>396</c:v>
                </c:pt>
                <c:pt idx="62">
                  <c:v>402</c:v>
                </c:pt>
                <c:pt idx="63">
                  <c:v>408</c:v>
                </c:pt>
                <c:pt idx="64">
                  <c:v>414</c:v>
                </c:pt>
                <c:pt idx="65">
                  <c:v>420</c:v>
                </c:pt>
                <c:pt idx="66">
                  <c:v>426</c:v>
                </c:pt>
                <c:pt idx="67">
                  <c:v>432</c:v>
                </c:pt>
                <c:pt idx="68">
                  <c:v>438</c:v>
                </c:pt>
                <c:pt idx="69">
                  <c:v>444</c:v>
                </c:pt>
                <c:pt idx="70">
                  <c:v>450</c:v>
                </c:pt>
                <c:pt idx="71">
                  <c:v>456</c:v>
                </c:pt>
                <c:pt idx="72">
                  <c:v>462</c:v>
                </c:pt>
                <c:pt idx="73">
                  <c:v>468</c:v>
                </c:pt>
                <c:pt idx="74">
                  <c:v>474</c:v>
                </c:pt>
                <c:pt idx="75">
                  <c:v>480</c:v>
                </c:pt>
                <c:pt idx="76">
                  <c:v>486</c:v>
                </c:pt>
                <c:pt idx="77">
                  <c:v>492</c:v>
                </c:pt>
                <c:pt idx="78">
                  <c:v>498</c:v>
                </c:pt>
                <c:pt idx="79">
                  <c:v>504</c:v>
                </c:pt>
                <c:pt idx="80">
                  <c:v>510</c:v>
                </c:pt>
                <c:pt idx="81">
                  <c:v>516</c:v>
                </c:pt>
                <c:pt idx="82">
                  <c:v>522</c:v>
                </c:pt>
                <c:pt idx="83">
                  <c:v>528</c:v>
                </c:pt>
                <c:pt idx="84">
                  <c:v>534</c:v>
                </c:pt>
                <c:pt idx="85">
                  <c:v>540</c:v>
                </c:pt>
                <c:pt idx="86">
                  <c:v>546</c:v>
                </c:pt>
                <c:pt idx="87">
                  <c:v>552</c:v>
                </c:pt>
                <c:pt idx="88">
                  <c:v>558</c:v>
                </c:pt>
                <c:pt idx="89">
                  <c:v>564</c:v>
                </c:pt>
                <c:pt idx="90">
                  <c:v>570</c:v>
                </c:pt>
                <c:pt idx="91">
                  <c:v>576</c:v>
                </c:pt>
                <c:pt idx="92">
                  <c:v>582</c:v>
                </c:pt>
                <c:pt idx="93">
                  <c:v>588</c:v>
                </c:pt>
                <c:pt idx="94">
                  <c:v>594</c:v>
                </c:pt>
                <c:pt idx="95">
                  <c:v>600</c:v>
                </c:pt>
                <c:pt idx="96">
                  <c:v>606</c:v>
                </c:pt>
                <c:pt idx="97">
                  <c:v>612</c:v>
                </c:pt>
                <c:pt idx="98">
                  <c:v>618</c:v>
                </c:pt>
                <c:pt idx="99">
                  <c:v>624</c:v>
                </c:pt>
                <c:pt idx="100">
                  <c:v>630</c:v>
                </c:pt>
                <c:pt idx="101">
                  <c:v>636</c:v>
                </c:pt>
                <c:pt idx="102">
                  <c:v>642</c:v>
                </c:pt>
                <c:pt idx="103">
                  <c:v>648</c:v>
                </c:pt>
                <c:pt idx="104">
                  <c:v>654</c:v>
                </c:pt>
                <c:pt idx="105">
                  <c:v>660</c:v>
                </c:pt>
                <c:pt idx="106">
                  <c:v>666</c:v>
                </c:pt>
                <c:pt idx="107">
                  <c:v>672</c:v>
                </c:pt>
                <c:pt idx="108">
                  <c:v>678</c:v>
                </c:pt>
                <c:pt idx="109">
                  <c:v>684</c:v>
                </c:pt>
                <c:pt idx="110">
                  <c:v>690</c:v>
                </c:pt>
                <c:pt idx="111">
                  <c:v>696</c:v>
                </c:pt>
                <c:pt idx="112">
                  <c:v>702</c:v>
                </c:pt>
                <c:pt idx="113">
                  <c:v>708</c:v>
                </c:pt>
                <c:pt idx="114">
                  <c:v>714</c:v>
                </c:pt>
                <c:pt idx="115">
                  <c:v>720</c:v>
                </c:pt>
                <c:pt idx="116">
                  <c:v>726</c:v>
                </c:pt>
                <c:pt idx="117">
                  <c:v>732</c:v>
                </c:pt>
                <c:pt idx="118">
                  <c:v>738</c:v>
                </c:pt>
                <c:pt idx="119">
                  <c:v>744</c:v>
                </c:pt>
                <c:pt idx="120">
                  <c:v>750</c:v>
                </c:pt>
                <c:pt idx="121">
                  <c:v>756</c:v>
                </c:pt>
                <c:pt idx="122">
                  <c:v>762</c:v>
                </c:pt>
                <c:pt idx="123">
                  <c:v>768</c:v>
                </c:pt>
                <c:pt idx="124">
                  <c:v>774</c:v>
                </c:pt>
                <c:pt idx="125">
                  <c:v>780</c:v>
                </c:pt>
                <c:pt idx="126">
                  <c:v>786</c:v>
                </c:pt>
                <c:pt idx="127">
                  <c:v>792</c:v>
                </c:pt>
                <c:pt idx="128">
                  <c:v>798</c:v>
                </c:pt>
                <c:pt idx="129">
                  <c:v>804</c:v>
                </c:pt>
                <c:pt idx="130">
                  <c:v>810</c:v>
                </c:pt>
                <c:pt idx="131">
                  <c:v>816</c:v>
                </c:pt>
                <c:pt idx="132">
                  <c:v>822</c:v>
                </c:pt>
                <c:pt idx="133">
                  <c:v>828</c:v>
                </c:pt>
                <c:pt idx="134">
                  <c:v>834</c:v>
                </c:pt>
                <c:pt idx="135">
                  <c:v>840</c:v>
                </c:pt>
                <c:pt idx="136">
                  <c:v>846</c:v>
                </c:pt>
                <c:pt idx="137">
                  <c:v>852</c:v>
                </c:pt>
                <c:pt idx="138">
                  <c:v>858</c:v>
                </c:pt>
                <c:pt idx="139">
                  <c:v>864</c:v>
                </c:pt>
                <c:pt idx="140">
                  <c:v>870</c:v>
                </c:pt>
                <c:pt idx="141">
                  <c:v>876</c:v>
                </c:pt>
                <c:pt idx="142">
                  <c:v>882</c:v>
                </c:pt>
                <c:pt idx="143">
                  <c:v>888</c:v>
                </c:pt>
                <c:pt idx="144">
                  <c:v>894</c:v>
                </c:pt>
                <c:pt idx="145">
                  <c:v>900</c:v>
                </c:pt>
                <c:pt idx="146">
                  <c:v>906</c:v>
                </c:pt>
                <c:pt idx="147">
                  <c:v>912</c:v>
                </c:pt>
                <c:pt idx="148">
                  <c:v>918</c:v>
                </c:pt>
                <c:pt idx="149">
                  <c:v>924</c:v>
                </c:pt>
                <c:pt idx="150">
                  <c:v>930</c:v>
                </c:pt>
                <c:pt idx="151">
                  <c:v>936</c:v>
                </c:pt>
                <c:pt idx="152">
                  <c:v>942</c:v>
                </c:pt>
                <c:pt idx="153">
                  <c:v>948</c:v>
                </c:pt>
                <c:pt idx="154">
                  <c:v>954</c:v>
                </c:pt>
                <c:pt idx="155">
                  <c:v>960</c:v>
                </c:pt>
                <c:pt idx="156">
                  <c:v>966</c:v>
                </c:pt>
                <c:pt idx="157">
                  <c:v>972</c:v>
                </c:pt>
                <c:pt idx="158">
                  <c:v>978</c:v>
                </c:pt>
                <c:pt idx="159">
                  <c:v>984</c:v>
                </c:pt>
                <c:pt idx="160">
                  <c:v>990</c:v>
                </c:pt>
                <c:pt idx="161">
                  <c:v>996</c:v>
                </c:pt>
                <c:pt idx="162">
                  <c:v>1002</c:v>
                </c:pt>
                <c:pt idx="163">
                  <c:v>1008</c:v>
                </c:pt>
                <c:pt idx="164">
                  <c:v>1014</c:v>
                </c:pt>
                <c:pt idx="165">
                  <c:v>1020</c:v>
                </c:pt>
                <c:pt idx="166">
                  <c:v>1026</c:v>
                </c:pt>
                <c:pt idx="167">
                  <c:v>1032</c:v>
                </c:pt>
                <c:pt idx="168">
                  <c:v>1038</c:v>
                </c:pt>
                <c:pt idx="169">
                  <c:v>1044</c:v>
                </c:pt>
                <c:pt idx="170">
                  <c:v>1050</c:v>
                </c:pt>
                <c:pt idx="171">
                  <c:v>1056</c:v>
                </c:pt>
                <c:pt idx="172">
                  <c:v>1062</c:v>
                </c:pt>
                <c:pt idx="173">
                  <c:v>1068</c:v>
                </c:pt>
              </c:numCache>
            </c:numRef>
          </c:xVal>
          <c:yVal>
            <c:numRef>
              <c:f>'nombre d''ouverture fraction fil'!$J$37:$GA$37</c:f>
              <c:numCache>
                <c:formatCode>0</c:formatCode>
                <c:ptCount val="174"/>
                <c:pt idx="0">
                  <c:v>227.51322751322749</c:v>
                </c:pt>
                <c:pt idx="1">
                  <c:v>189.59435626102291</c:v>
                </c:pt>
                <c:pt idx="2">
                  <c:v>162.50944822373393</c:v>
                </c:pt>
                <c:pt idx="3">
                  <c:v>142.19576719576719</c:v>
                </c:pt>
                <c:pt idx="4">
                  <c:v>126.39623750734862</c:v>
                </c:pt>
                <c:pt idx="5">
                  <c:v>113.75661375661375</c:v>
                </c:pt>
                <c:pt idx="6">
                  <c:v>103.41510341510342</c:v>
                </c:pt>
                <c:pt idx="7">
                  <c:v>94.797178130511455</c:v>
                </c:pt>
                <c:pt idx="8">
                  <c:v>87.505087505087502</c:v>
                </c:pt>
                <c:pt idx="9">
                  <c:v>81.254724111866963</c:v>
                </c:pt>
                <c:pt idx="10">
                  <c:v>75.837742504409164</c:v>
                </c:pt>
                <c:pt idx="11">
                  <c:v>71.097883597883595</c:v>
                </c:pt>
                <c:pt idx="12">
                  <c:v>66.915655150949263</c:v>
                </c:pt>
                <c:pt idx="13">
                  <c:v>63.198118753674308</c:v>
                </c:pt>
                <c:pt idx="14">
                  <c:v>59.87190197716513</c:v>
                </c:pt>
                <c:pt idx="15">
                  <c:v>56.878306878306873</c:v>
                </c:pt>
                <c:pt idx="16">
                  <c:v>54.16981607457798</c:v>
                </c:pt>
                <c:pt idx="17">
                  <c:v>51.707551707551708</c:v>
                </c:pt>
                <c:pt idx="18">
                  <c:v>49.459397285484236</c:v>
                </c:pt>
                <c:pt idx="19">
                  <c:v>47.398589065255727</c:v>
                </c:pt>
                <c:pt idx="20">
                  <c:v>45.5026455026455</c:v>
                </c:pt>
                <c:pt idx="21">
                  <c:v>43.752543752543751</c:v>
                </c:pt>
                <c:pt idx="22">
                  <c:v>42.132079169116203</c:v>
                </c:pt>
                <c:pt idx="23">
                  <c:v>40.627362055933482</c:v>
                </c:pt>
                <c:pt idx="24">
                  <c:v>39.226418536763362</c:v>
                </c:pt>
                <c:pt idx="25">
                  <c:v>37.918871252204582</c:v>
                </c:pt>
                <c:pt idx="26">
                  <c:v>36.695681856972179</c:v>
                </c:pt>
                <c:pt idx="27">
                  <c:v>35.548941798941797</c:v>
                </c:pt>
                <c:pt idx="28">
                  <c:v>34.471701138367806</c:v>
                </c:pt>
                <c:pt idx="29">
                  <c:v>33.457827575474631</c:v>
                </c:pt>
                <c:pt idx="30">
                  <c:v>32.50188964474679</c:v>
                </c:pt>
                <c:pt idx="31">
                  <c:v>31.599059376837154</c:v>
                </c:pt>
                <c:pt idx="32">
                  <c:v>30.745030745030743</c:v>
                </c:pt>
                <c:pt idx="33">
                  <c:v>30.714285714285712</c:v>
                </c:pt>
                <c:pt idx="34">
                  <c:v>30.714285714285712</c:v>
                </c:pt>
                <c:pt idx="35">
                  <c:v>30.714285714285712</c:v>
                </c:pt>
                <c:pt idx="36">
                  <c:v>30.714285714285712</c:v>
                </c:pt>
                <c:pt idx="37">
                  <c:v>30.714285714285712</c:v>
                </c:pt>
                <c:pt idx="38">
                  <c:v>30.714285714285712</c:v>
                </c:pt>
                <c:pt idx="39">
                  <c:v>30.714285714285712</c:v>
                </c:pt>
                <c:pt idx="40">
                  <c:v>30.714285714285712</c:v>
                </c:pt>
                <c:pt idx="41">
                  <c:v>30.714285714285712</c:v>
                </c:pt>
                <c:pt idx="42">
                  <c:v>30.714285714285712</c:v>
                </c:pt>
                <c:pt idx="43">
                  <c:v>30.714285714285712</c:v>
                </c:pt>
                <c:pt idx="44">
                  <c:v>30.714285714285712</c:v>
                </c:pt>
                <c:pt idx="45">
                  <c:v>30.714285714285712</c:v>
                </c:pt>
                <c:pt idx="46">
                  <c:v>30.714285714285712</c:v>
                </c:pt>
                <c:pt idx="47">
                  <c:v>30.714285714285712</c:v>
                </c:pt>
                <c:pt idx="48">
                  <c:v>30.714285714285712</c:v>
                </c:pt>
                <c:pt idx="49">
                  <c:v>30.714285714285712</c:v>
                </c:pt>
                <c:pt idx="50">
                  <c:v>30.714285714285712</c:v>
                </c:pt>
                <c:pt idx="51">
                  <c:v>30.714285714285712</c:v>
                </c:pt>
                <c:pt idx="52">
                  <c:v>30.714285714285712</c:v>
                </c:pt>
                <c:pt idx="53">
                  <c:v>30.714285714285712</c:v>
                </c:pt>
                <c:pt idx="54">
                  <c:v>30.714285714285712</c:v>
                </c:pt>
                <c:pt idx="55">
                  <c:v>30.714285714285712</c:v>
                </c:pt>
                <c:pt idx="56">
                  <c:v>30.714285714285712</c:v>
                </c:pt>
                <c:pt idx="57">
                  <c:v>30.714285714285712</c:v>
                </c:pt>
                <c:pt idx="58">
                  <c:v>30.714285714285712</c:v>
                </c:pt>
                <c:pt idx="59">
                  <c:v>30.714285714285712</c:v>
                </c:pt>
                <c:pt idx="60">
                  <c:v>30.714285714285712</c:v>
                </c:pt>
                <c:pt idx="61">
                  <c:v>30.714285714285712</c:v>
                </c:pt>
                <c:pt idx="62">
                  <c:v>30.714285714285712</c:v>
                </c:pt>
                <c:pt idx="63">
                  <c:v>30.714285714285712</c:v>
                </c:pt>
                <c:pt idx="64">
                  <c:v>30.714285714285712</c:v>
                </c:pt>
                <c:pt idx="65">
                  <c:v>30.714285714285712</c:v>
                </c:pt>
                <c:pt idx="66">
                  <c:v>30.714285714285712</c:v>
                </c:pt>
                <c:pt idx="67">
                  <c:v>30.714285714285712</c:v>
                </c:pt>
                <c:pt idx="68">
                  <c:v>30.714285714285712</c:v>
                </c:pt>
                <c:pt idx="69">
                  <c:v>30.714285714285712</c:v>
                </c:pt>
                <c:pt idx="70">
                  <c:v>30.714285714285712</c:v>
                </c:pt>
                <c:pt idx="71">
                  <c:v>30.714285714285712</c:v>
                </c:pt>
                <c:pt idx="72">
                  <c:v>30.714285714285712</c:v>
                </c:pt>
                <c:pt idx="73">
                  <c:v>30.714285714285712</c:v>
                </c:pt>
                <c:pt idx="74">
                  <c:v>30.714285714285712</c:v>
                </c:pt>
                <c:pt idx="75">
                  <c:v>30.714285714285712</c:v>
                </c:pt>
                <c:pt idx="76">
                  <c:v>30.714285714285712</c:v>
                </c:pt>
                <c:pt idx="77">
                  <c:v>30.714285714285712</c:v>
                </c:pt>
                <c:pt idx="78">
                  <c:v>30.714285714285712</c:v>
                </c:pt>
                <c:pt idx="79">
                  <c:v>30.714285714285712</c:v>
                </c:pt>
                <c:pt idx="80">
                  <c:v>30.714285714285712</c:v>
                </c:pt>
                <c:pt idx="81">
                  <c:v>30.714285714285712</c:v>
                </c:pt>
                <c:pt idx="82">
                  <c:v>30.714285714285712</c:v>
                </c:pt>
                <c:pt idx="83">
                  <c:v>30.714285714285712</c:v>
                </c:pt>
                <c:pt idx="84">
                  <c:v>30.714285714285712</c:v>
                </c:pt>
                <c:pt idx="85">
                  <c:v>30.714285714285712</c:v>
                </c:pt>
                <c:pt idx="86">
                  <c:v>30.714285714285712</c:v>
                </c:pt>
                <c:pt idx="87">
                  <c:v>30.714285714285712</c:v>
                </c:pt>
                <c:pt idx="88">
                  <c:v>30.714285714285712</c:v>
                </c:pt>
                <c:pt idx="89">
                  <c:v>30.714285714285712</c:v>
                </c:pt>
                <c:pt idx="90">
                  <c:v>30.714285714285712</c:v>
                </c:pt>
                <c:pt idx="91">
                  <c:v>30.714285714285712</c:v>
                </c:pt>
                <c:pt idx="92">
                  <c:v>30.714285714285712</c:v>
                </c:pt>
                <c:pt idx="93">
                  <c:v>30.714285714285712</c:v>
                </c:pt>
                <c:pt idx="94">
                  <c:v>30.714285714285712</c:v>
                </c:pt>
                <c:pt idx="95">
                  <c:v>30.714285714285712</c:v>
                </c:pt>
                <c:pt idx="96">
                  <c:v>30.714285714285712</c:v>
                </c:pt>
                <c:pt idx="97">
                  <c:v>30.714285714285712</c:v>
                </c:pt>
                <c:pt idx="98">
                  <c:v>30.714285714285712</c:v>
                </c:pt>
                <c:pt idx="99">
                  <c:v>30.714285714285712</c:v>
                </c:pt>
                <c:pt idx="100">
                  <c:v>30.714285714285712</c:v>
                </c:pt>
                <c:pt idx="101">
                  <c:v>30.714285714285712</c:v>
                </c:pt>
                <c:pt idx="102">
                  <c:v>30.714285714285712</c:v>
                </c:pt>
                <c:pt idx="103">
                  <c:v>30.714285714285712</c:v>
                </c:pt>
                <c:pt idx="104">
                  <c:v>30.714285714285712</c:v>
                </c:pt>
                <c:pt idx="105">
                  <c:v>30.714285714285712</c:v>
                </c:pt>
                <c:pt idx="106">
                  <c:v>30.714285714285712</c:v>
                </c:pt>
                <c:pt idx="107">
                  <c:v>30.470521541950109</c:v>
                </c:pt>
                <c:pt idx="108">
                  <c:v>30.200870908835508</c:v>
                </c:pt>
                <c:pt idx="109">
                  <c:v>29.935950988582565</c:v>
                </c:pt>
                <c:pt idx="110">
                  <c:v>29.675638371290542</c:v>
                </c:pt>
                <c:pt idx="111">
                  <c:v>29.419813902572518</c:v>
                </c:pt>
                <c:pt idx="112">
                  <c:v>29.168362501695832</c:v>
                </c:pt>
                <c:pt idx="113">
                  <c:v>28.921172988969595</c:v>
                </c:pt>
                <c:pt idx="114">
                  <c:v>28.678137921835397</c:v>
                </c:pt>
                <c:pt idx="115">
                  <c:v>28.439153439153436</c:v>
                </c:pt>
                <c:pt idx="116">
                  <c:v>28.20411911321002</c:v>
                </c:pt>
                <c:pt idx="117">
                  <c:v>27.97293780900338</c:v>
                </c:pt>
                <c:pt idx="118">
                  <c:v>27.745515550393595</c:v>
                </c:pt>
                <c:pt idx="119">
                  <c:v>27.521761392729132</c:v>
                </c:pt>
                <c:pt idx="120">
                  <c:v>27.301587301587297</c:v>
                </c:pt>
                <c:pt idx="121">
                  <c:v>27.084908037288987</c:v>
                </c:pt>
                <c:pt idx="122">
                  <c:v>26.871641044869389</c:v>
                </c:pt>
                <c:pt idx="123">
                  <c:v>26.661706349206344</c:v>
                </c:pt>
                <c:pt idx="124">
                  <c:v>26.455026455026452</c:v>
                </c:pt>
                <c:pt idx="125">
                  <c:v>26.251526251526247</c:v>
                </c:pt>
                <c:pt idx="126">
                  <c:v>26.051132921361926</c:v>
                </c:pt>
                <c:pt idx="127">
                  <c:v>25.853775853775851</c:v>
                </c:pt>
                <c:pt idx="128">
                  <c:v>25.659386561642197</c:v>
                </c:pt>
                <c:pt idx="129">
                  <c:v>25.467898602226956</c:v>
                </c:pt>
                <c:pt idx="130">
                  <c:v>25.279247501469719</c:v>
                </c:pt>
                <c:pt idx="131">
                  <c:v>25.093370681605972</c:v>
                </c:pt>
                <c:pt idx="132">
                  <c:v>24.910207391959215</c:v>
                </c:pt>
                <c:pt idx="133">
                  <c:v>24.729698642742118</c:v>
                </c:pt>
                <c:pt idx="134">
                  <c:v>24.551787141715195</c:v>
                </c:pt>
                <c:pt idx="135">
                  <c:v>24.376417233560087</c:v>
                </c:pt>
                <c:pt idx="136">
                  <c:v>24.20353484183271</c:v>
                </c:pt>
                <c:pt idx="137">
                  <c:v>24.033087413369099</c:v>
                </c:pt>
                <c:pt idx="138">
                  <c:v>23.865023865023861</c:v>
                </c:pt>
                <c:pt idx="139">
                  <c:v>23.699294532627864</c:v>
                </c:pt>
                <c:pt idx="140">
                  <c:v>23.535851122058016</c:v>
                </c:pt>
                <c:pt idx="141">
                  <c:v>23.374646662317893</c:v>
                </c:pt>
                <c:pt idx="142">
                  <c:v>23.215635460533417</c:v>
                </c:pt>
                <c:pt idx="143">
                  <c:v>23.058773058773056</c:v>
                </c:pt>
                <c:pt idx="144">
                  <c:v>22.904016192606793</c:v>
                </c:pt>
                <c:pt idx="145">
                  <c:v>22.75132275132275</c:v>
                </c:pt>
                <c:pt idx="146">
                  <c:v>22.600651739724583</c:v>
                </c:pt>
                <c:pt idx="147">
                  <c:v>22.451963241436921</c:v>
                </c:pt>
                <c:pt idx="148">
                  <c:v>22.305218383649752</c:v>
                </c:pt>
                <c:pt idx="149">
                  <c:v>22.160379303236443</c:v>
                </c:pt>
                <c:pt idx="150">
                  <c:v>22.017409114183305</c:v>
                </c:pt>
                <c:pt idx="151">
                  <c:v>21.876271876271872</c:v>
                </c:pt>
                <c:pt idx="152">
                  <c:v>21.736932564958039</c:v>
                </c:pt>
                <c:pt idx="153">
                  <c:v>21.599357042395013</c:v>
                </c:pt>
                <c:pt idx="154">
                  <c:v>21.463512029549761</c:v>
                </c:pt>
                <c:pt idx="155">
                  <c:v>21.329365079365076</c:v>
                </c:pt>
                <c:pt idx="156">
                  <c:v>21.196884550921816</c:v>
                </c:pt>
                <c:pt idx="157">
                  <c:v>21.066039584558101</c:v>
                </c:pt>
                <c:pt idx="158">
                  <c:v>20.936800077904369</c:v>
                </c:pt>
                <c:pt idx="159">
                  <c:v>20.809136662795197</c:v>
                </c:pt>
                <c:pt idx="160">
                  <c:v>20.683020683020679</c:v>
                </c:pt>
                <c:pt idx="161">
                  <c:v>20.558424172882003</c:v>
                </c:pt>
                <c:pt idx="162">
                  <c:v>20.43531983651744</c:v>
                </c:pt>
                <c:pt idx="163">
                  <c:v>20.313681027966741</c:v>
                </c:pt>
                <c:pt idx="164">
                  <c:v>20.193481731943269</c:v>
                </c:pt>
                <c:pt idx="165">
                  <c:v>20.074696545284777</c:v>
                </c:pt>
                <c:pt idx="166">
                  <c:v>19.957300659055043</c:v>
                </c:pt>
                <c:pt idx="167">
                  <c:v>19.841269841269838</c:v>
                </c:pt>
                <c:pt idx="168">
                  <c:v>19.726580420222035</c:v>
                </c:pt>
                <c:pt idx="169">
                  <c:v>19.613209268381681</c:v>
                </c:pt>
                <c:pt idx="170">
                  <c:v>19.501133786848069</c:v>
                </c:pt>
                <c:pt idx="171">
                  <c:v>19.390331890331886</c:v>
                </c:pt>
                <c:pt idx="172">
                  <c:v>19.280781992646396</c:v>
                </c:pt>
                <c:pt idx="173">
                  <c:v>19.172462992687709</c:v>
                </c:pt>
              </c:numCache>
            </c:numRef>
          </c:yVal>
          <c:smooth val="1"/>
          <c:extLst xmlns:c16r2="http://schemas.microsoft.com/office/drawing/2015/06/chart">
            <c:ext xmlns:c16="http://schemas.microsoft.com/office/drawing/2014/chart" uri="{C3380CC4-5D6E-409C-BE32-E72D297353CC}">
              <c16:uniqueId val="{00000000-5FF2-4EBD-B39A-AA8060D4C8AB}"/>
            </c:ext>
          </c:extLst>
        </c:ser>
        <c:ser>
          <c:idx val="4"/>
          <c:order val="4"/>
          <c:tx>
            <c:strRef>
              <c:f>'nombre d''ouverture fraction fil'!$I$97</c:f>
              <c:strCache>
                <c:ptCount val="1"/>
                <c:pt idx="0">
                  <c:v>n f 0,125</c:v>
                </c:pt>
              </c:strCache>
            </c:strRef>
          </c:tx>
          <c:marker>
            <c:symbol val="none"/>
          </c:marker>
          <c:xVal>
            <c:numRef>
              <c:f>'nombre d''ouverture fraction fil'!$J$96:$GA$96</c:f>
              <c:numCache>
                <c:formatCode>General</c:formatCode>
                <c:ptCount val="174"/>
                <c:pt idx="0">
                  <c:v>30</c:v>
                </c:pt>
                <c:pt idx="1">
                  <c:v>36</c:v>
                </c:pt>
                <c:pt idx="2">
                  <c:v>42</c:v>
                </c:pt>
                <c:pt idx="3">
                  <c:v>48</c:v>
                </c:pt>
                <c:pt idx="4">
                  <c:v>54</c:v>
                </c:pt>
                <c:pt idx="5">
                  <c:v>60</c:v>
                </c:pt>
                <c:pt idx="6">
                  <c:v>66</c:v>
                </c:pt>
                <c:pt idx="7">
                  <c:v>72</c:v>
                </c:pt>
                <c:pt idx="8">
                  <c:v>78</c:v>
                </c:pt>
                <c:pt idx="9">
                  <c:v>84</c:v>
                </c:pt>
                <c:pt idx="10">
                  <c:v>90</c:v>
                </c:pt>
                <c:pt idx="11">
                  <c:v>96</c:v>
                </c:pt>
                <c:pt idx="12">
                  <c:v>102</c:v>
                </c:pt>
                <c:pt idx="13">
                  <c:v>108</c:v>
                </c:pt>
                <c:pt idx="14">
                  <c:v>114</c:v>
                </c:pt>
                <c:pt idx="15">
                  <c:v>120</c:v>
                </c:pt>
                <c:pt idx="16">
                  <c:v>126</c:v>
                </c:pt>
                <c:pt idx="17">
                  <c:v>132</c:v>
                </c:pt>
                <c:pt idx="18">
                  <c:v>138</c:v>
                </c:pt>
                <c:pt idx="19">
                  <c:v>144</c:v>
                </c:pt>
                <c:pt idx="20">
                  <c:v>150</c:v>
                </c:pt>
                <c:pt idx="21">
                  <c:v>156</c:v>
                </c:pt>
                <c:pt idx="22">
                  <c:v>162</c:v>
                </c:pt>
                <c:pt idx="23">
                  <c:v>168</c:v>
                </c:pt>
                <c:pt idx="24">
                  <c:v>174</c:v>
                </c:pt>
                <c:pt idx="25">
                  <c:v>180</c:v>
                </c:pt>
                <c:pt idx="26">
                  <c:v>186</c:v>
                </c:pt>
                <c:pt idx="27">
                  <c:v>192</c:v>
                </c:pt>
                <c:pt idx="28">
                  <c:v>198</c:v>
                </c:pt>
                <c:pt idx="29">
                  <c:v>204</c:v>
                </c:pt>
                <c:pt idx="30">
                  <c:v>210</c:v>
                </c:pt>
                <c:pt idx="31">
                  <c:v>216</c:v>
                </c:pt>
                <c:pt idx="32">
                  <c:v>222</c:v>
                </c:pt>
                <c:pt idx="33">
                  <c:v>228</c:v>
                </c:pt>
                <c:pt idx="34">
                  <c:v>234</c:v>
                </c:pt>
                <c:pt idx="35">
                  <c:v>240</c:v>
                </c:pt>
                <c:pt idx="36">
                  <c:v>246</c:v>
                </c:pt>
                <c:pt idx="37">
                  <c:v>252</c:v>
                </c:pt>
                <c:pt idx="38">
                  <c:v>258</c:v>
                </c:pt>
                <c:pt idx="39">
                  <c:v>264</c:v>
                </c:pt>
                <c:pt idx="40">
                  <c:v>270</c:v>
                </c:pt>
                <c:pt idx="41">
                  <c:v>276</c:v>
                </c:pt>
                <c:pt idx="42">
                  <c:v>282</c:v>
                </c:pt>
                <c:pt idx="43">
                  <c:v>288</c:v>
                </c:pt>
                <c:pt idx="44">
                  <c:v>294</c:v>
                </c:pt>
                <c:pt idx="45">
                  <c:v>300</c:v>
                </c:pt>
                <c:pt idx="46">
                  <c:v>306</c:v>
                </c:pt>
                <c:pt idx="47">
                  <c:v>312</c:v>
                </c:pt>
                <c:pt idx="48">
                  <c:v>318</c:v>
                </c:pt>
                <c:pt idx="49">
                  <c:v>324</c:v>
                </c:pt>
                <c:pt idx="50">
                  <c:v>330</c:v>
                </c:pt>
                <c:pt idx="51">
                  <c:v>336</c:v>
                </c:pt>
                <c:pt idx="52">
                  <c:v>342</c:v>
                </c:pt>
                <c:pt idx="53">
                  <c:v>348</c:v>
                </c:pt>
                <c:pt idx="54">
                  <c:v>354</c:v>
                </c:pt>
                <c:pt idx="55">
                  <c:v>360</c:v>
                </c:pt>
                <c:pt idx="56">
                  <c:v>366</c:v>
                </c:pt>
                <c:pt idx="57">
                  <c:v>372</c:v>
                </c:pt>
                <c:pt idx="58">
                  <c:v>378</c:v>
                </c:pt>
                <c:pt idx="59">
                  <c:v>384</c:v>
                </c:pt>
                <c:pt idx="60">
                  <c:v>390</c:v>
                </c:pt>
                <c:pt idx="61">
                  <c:v>396</c:v>
                </c:pt>
                <c:pt idx="62">
                  <c:v>402</c:v>
                </c:pt>
                <c:pt idx="63">
                  <c:v>408</c:v>
                </c:pt>
                <c:pt idx="64">
                  <c:v>414</c:v>
                </c:pt>
                <c:pt idx="65">
                  <c:v>420</c:v>
                </c:pt>
                <c:pt idx="66">
                  <c:v>426</c:v>
                </c:pt>
                <c:pt idx="67">
                  <c:v>432</c:v>
                </c:pt>
                <c:pt idx="68">
                  <c:v>438</c:v>
                </c:pt>
                <c:pt idx="69">
                  <c:v>444</c:v>
                </c:pt>
                <c:pt idx="70">
                  <c:v>450</c:v>
                </c:pt>
                <c:pt idx="71">
                  <c:v>456</c:v>
                </c:pt>
                <c:pt idx="72">
                  <c:v>462</c:v>
                </c:pt>
                <c:pt idx="73">
                  <c:v>468</c:v>
                </c:pt>
                <c:pt idx="74">
                  <c:v>474</c:v>
                </c:pt>
                <c:pt idx="75">
                  <c:v>480</c:v>
                </c:pt>
                <c:pt idx="76">
                  <c:v>486</c:v>
                </c:pt>
                <c:pt idx="77">
                  <c:v>492</c:v>
                </c:pt>
                <c:pt idx="78">
                  <c:v>498</c:v>
                </c:pt>
                <c:pt idx="79">
                  <c:v>504</c:v>
                </c:pt>
                <c:pt idx="80">
                  <c:v>510</c:v>
                </c:pt>
                <c:pt idx="81">
                  <c:v>516</c:v>
                </c:pt>
                <c:pt idx="82">
                  <c:v>522</c:v>
                </c:pt>
                <c:pt idx="83">
                  <c:v>528</c:v>
                </c:pt>
                <c:pt idx="84">
                  <c:v>534</c:v>
                </c:pt>
                <c:pt idx="85">
                  <c:v>540</c:v>
                </c:pt>
                <c:pt idx="86">
                  <c:v>546</c:v>
                </c:pt>
                <c:pt idx="87">
                  <c:v>552</c:v>
                </c:pt>
                <c:pt idx="88">
                  <c:v>558</c:v>
                </c:pt>
                <c:pt idx="89">
                  <c:v>564</c:v>
                </c:pt>
                <c:pt idx="90">
                  <c:v>570</c:v>
                </c:pt>
                <c:pt idx="91">
                  <c:v>576</c:v>
                </c:pt>
                <c:pt idx="92">
                  <c:v>582</c:v>
                </c:pt>
                <c:pt idx="93">
                  <c:v>588</c:v>
                </c:pt>
                <c:pt idx="94">
                  <c:v>594</c:v>
                </c:pt>
                <c:pt idx="95">
                  <c:v>600</c:v>
                </c:pt>
                <c:pt idx="96">
                  <c:v>606</c:v>
                </c:pt>
                <c:pt idx="97">
                  <c:v>612</c:v>
                </c:pt>
                <c:pt idx="98">
                  <c:v>618</c:v>
                </c:pt>
                <c:pt idx="99">
                  <c:v>624</c:v>
                </c:pt>
                <c:pt idx="100">
                  <c:v>630</c:v>
                </c:pt>
                <c:pt idx="101">
                  <c:v>636</c:v>
                </c:pt>
                <c:pt idx="102">
                  <c:v>642</c:v>
                </c:pt>
                <c:pt idx="103">
                  <c:v>648</c:v>
                </c:pt>
                <c:pt idx="104">
                  <c:v>654</c:v>
                </c:pt>
                <c:pt idx="105">
                  <c:v>660</c:v>
                </c:pt>
                <c:pt idx="106">
                  <c:v>666</c:v>
                </c:pt>
                <c:pt idx="107">
                  <c:v>672</c:v>
                </c:pt>
                <c:pt idx="108">
                  <c:v>678</c:v>
                </c:pt>
                <c:pt idx="109">
                  <c:v>684</c:v>
                </c:pt>
                <c:pt idx="110">
                  <c:v>690</c:v>
                </c:pt>
                <c:pt idx="111">
                  <c:v>696</c:v>
                </c:pt>
                <c:pt idx="112">
                  <c:v>702</c:v>
                </c:pt>
                <c:pt idx="113">
                  <c:v>708</c:v>
                </c:pt>
                <c:pt idx="114">
                  <c:v>714</c:v>
                </c:pt>
                <c:pt idx="115">
                  <c:v>720</c:v>
                </c:pt>
                <c:pt idx="116">
                  <c:v>726</c:v>
                </c:pt>
                <c:pt idx="117">
                  <c:v>732</c:v>
                </c:pt>
                <c:pt idx="118">
                  <c:v>738</c:v>
                </c:pt>
                <c:pt idx="119">
                  <c:v>744</c:v>
                </c:pt>
                <c:pt idx="120">
                  <c:v>750</c:v>
                </c:pt>
                <c:pt idx="121">
                  <c:v>756</c:v>
                </c:pt>
                <c:pt idx="122">
                  <c:v>762</c:v>
                </c:pt>
                <c:pt idx="123">
                  <c:v>768</c:v>
                </c:pt>
                <c:pt idx="124">
                  <c:v>774</c:v>
                </c:pt>
                <c:pt idx="125">
                  <c:v>780</c:v>
                </c:pt>
                <c:pt idx="126">
                  <c:v>786</c:v>
                </c:pt>
                <c:pt idx="127">
                  <c:v>792</c:v>
                </c:pt>
                <c:pt idx="128">
                  <c:v>798</c:v>
                </c:pt>
                <c:pt idx="129">
                  <c:v>804</c:v>
                </c:pt>
                <c:pt idx="130">
                  <c:v>810</c:v>
                </c:pt>
                <c:pt idx="131">
                  <c:v>816</c:v>
                </c:pt>
                <c:pt idx="132">
                  <c:v>822</c:v>
                </c:pt>
                <c:pt idx="133">
                  <c:v>828</c:v>
                </c:pt>
                <c:pt idx="134">
                  <c:v>834</c:v>
                </c:pt>
                <c:pt idx="135">
                  <c:v>840</c:v>
                </c:pt>
                <c:pt idx="136">
                  <c:v>846</c:v>
                </c:pt>
                <c:pt idx="137">
                  <c:v>852</c:v>
                </c:pt>
                <c:pt idx="138">
                  <c:v>858</c:v>
                </c:pt>
                <c:pt idx="139">
                  <c:v>864</c:v>
                </c:pt>
                <c:pt idx="140">
                  <c:v>870</c:v>
                </c:pt>
                <c:pt idx="141">
                  <c:v>876</c:v>
                </c:pt>
                <c:pt idx="142">
                  <c:v>882</c:v>
                </c:pt>
                <c:pt idx="143">
                  <c:v>888</c:v>
                </c:pt>
                <c:pt idx="144">
                  <c:v>894</c:v>
                </c:pt>
                <c:pt idx="145">
                  <c:v>900</c:v>
                </c:pt>
                <c:pt idx="146">
                  <c:v>906</c:v>
                </c:pt>
                <c:pt idx="147">
                  <c:v>912</c:v>
                </c:pt>
                <c:pt idx="148">
                  <c:v>918</c:v>
                </c:pt>
                <c:pt idx="149">
                  <c:v>924</c:v>
                </c:pt>
                <c:pt idx="150">
                  <c:v>930</c:v>
                </c:pt>
                <c:pt idx="151">
                  <c:v>936</c:v>
                </c:pt>
                <c:pt idx="152">
                  <c:v>942</c:v>
                </c:pt>
                <c:pt idx="153">
                  <c:v>948</c:v>
                </c:pt>
                <c:pt idx="154">
                  <c:v>954</c:v>
                </c:pt>
                <c:pt idx="155">
                  <c:v>960</c:v>
                </c:pt>
                <c:pt idx="156">
                  <c:v>966</c:v>
                </c:pt>
                <c:pt idx="157">
                  <c:v>972</c:v>
                </c:pt>
                <c:pt idx="158">
                  <c:v>978</c:v>
                </c:pt>
                <c:pt idx="159">
                  <c:v>984</c:v>
                </c:pt>
                <c:pt idx="160">
                  <c:v>990</c:v>
                </c:pt>
                <c:pt idx="161">
                  <c:v>996</c:v>
                </c:pt>
                <c:pt idx="162">
                  <c:v>1002</c:v>
                </c:pt>
                <c:pt idx="163">
                  <c:v>1008</c:v>
                </c:pt>
                <c:pt idx="164">
                  <c:v>1014</c:v>
                </c:pt>
                <c:pt idx="165">
                  <c:v>1020</c:v>
                </c:pt>
                <c:pt idx="166">
                  <c:v>1026</c:v>
                </c:pt>
                <c:pt idx="167">
                  <c:v>1032</c:v>
                </c:pt>
                <c:pt idx="168">
                  <c:v>1038</c:v>
                </c:pt>
                <c:pt idx="169">
                  <c:v>1044</c:v>
                </c:pt>
                <c:pt idx="170">
                  <c:v>1050</c:v>
                </c:pt>
                <c:pt idx="171">
                  <c:v>1056</c:v>
                </c:pt>
                <c:pt idx="172">
                  <c:v>1062</c:v>
                </c:pt>
                <c:pt idx="173">
                  <c:v>1068</c:v>
                </c:pt>
              </c:numCache>
            </c:numRef>
          </c:xVal>
          <c:yVal>
            <c:numRef>
              <c:f>'nombre d''ouverture fraction fil'!$J$97:$GA$97</c:f>
              <c:numCache>
                <c:formatCode>0</c:formatCode>
                <c:ptCount val="174"/>
                <c:pt idx="0">
                  <c:v>245.71428571428569</c:v>
                </c:pt>
                <c:pt idx="1">
                  <c:v>245.71428571428569</c:v>
                </c:pt>
                <c:pt idx="2">
                  <c:v>245.71428571428569</c:v>
                </c:pt>
                <c:pt idx="3">
                  <c:v>245.71428571428569</c:v>
                </c:pt>
                <c:pt idx="4">
                  <c:v>245.71428571428569</c:v>
                </c:pt>
                <c:pt idx="5">
                  <c:v>245.71428571428569</c:v>
                </c:pt>
                <c:pt idx="6">
                  <c:v>245.71428571428569</c:v>
                </c:pt>
                <c:pt idx="7">
                  <c:v>245.71428571428569</c:v>
                </c:pt>
                <c:pt idx="8">
                  <c:v>245.71428571428569</c:v>
                </c:pt>
                <c:pt idx="9">
                  <c:v>245.71428571428569</c:v>
                </c:pt>
                <c:pt idx="10">
                  <c:v>245.71428571428569</c:v>
                </c:pt>
                <c:pt idx="11">
                  <c:v>245.71428571428569</c:v>
                </c:pt>
                <c:pt idx="12">
                  <c:v>245.71428571428569</c:v>
                </c:pt>
                <c:pt idx="13">
                  <c:v>245.71428571428569</c:v>
                </c:pt>
                <c:pt idx="14">
                  <c:v>245.71428571428569</c:v>
                </c:pt>
                <c:pt idx="15">
                  <c:v>245.71428571428569</c:v>
                </c:pt>
                <c:pt idx="16">
                  <c:v>245.71428571428569</c:v>
                </c:pt>
                <c:pt idx="17">
                  <c:v>245.71428571428569</c:v>
                </c:pt>
                <c:pt idx="18">
                  <c:v>245.71428571428569</c:v>
                </c:pt>
                <c:pt idx="19">
                  <c:v>245.71428571428569</c:v>
                </c:pt>
                <c:pt idx="20">
                  <c:v>245.71428571428569</c:v>
                </c:pt>
                <c:pt idx="21">
                  <c:v>245.71428571428569</c:v>
                </c:pt>
                <c:pt idx="22">
                  <c:v>245.71428571428569</c:v>
                </c:pt>
                <c:pt idx="23">
                  <c:v>245.71428571428569</c:v>
                </c:pt>
                <c:pt idx="24">
                  <c:v>245.71428571428569</c:v>
                </c:pt>
                <c:pt idx="25">
                  <c:v>245.71428571428569</c:v>
                </c:pt>
                <c:pt idx="26">
                  <c:v>245.71428571428569</c:v>
                </c:pt>
                <c:pt idx="27">
                  <c:v>245.71428571428569</c:v>
                </c:pt>
                <c:pt idx="28">
                  <c:v>245.71428571428569</c:v>
                </c:pt>
                <c:pt idx="29">
                  <c:v>245.71428571428569</c:v>
                </c:pt>
                <c:pt idx="30">
                  <c:v>245.71428571428569</c:v>
                </c:pt>
                <c:pt idx="31">
                  <c:v>245.71428571428569</c:v>
                </c:pt>
                <c:pt idx="32">
                  <c:v>245.71428571428569</c:v>
                </c:pt>
                <c:pt idx="33">
                  <c:v>245.71428571428569</c:v>
                </c:pt>
                <c:pt idx="34">
                  <c:v>245.71428571428569</c:v>
                </c:pt>
                <c:pt idx="35">
                  <c:v>245.71428571428569</c:v>
                </c:pt>
                <c:pt idx="36">
                  <c:v>245.71428571428569</c:v>
                </c:pt>
                <c:pt idx="37">
                  <c:v>245.71428571428569</c:v>
                </c:pt>
                <c:pt idx="38">
                  <c:v>245.71428571428569</c:v>
                </c:pt>
                <c:pt idx="39">
                  <c:v>245.71428571428569</c:v>
                </c:pt>
                <c:pt idx="40">
                  <c:v>245.71428571428569</c:v>
                </c:pt>
                <c:pt idx="41">
                  <c:v>245.71428571428569</c:v>
                </c:pt>
                <c:pt idx="42">
                  <c:v>245.71428571428569</c:v>
                </c:pt>
                <c:pt idx="43">
                  <c:v>245.71428571428569</c:v>
                </c:pt>
                <c:pt idx="44">
                  <c:v>245.71428571428569</c:v>
                </c:pt>
                <c:pt idx="45">
                  <c:v>245.71428571428569</c:v>
                </c:pt>
                <c:pt idx="46">
                  <c:v>245.71428571428569</c:v>
                </c:pt>
                <c:pt idx="47">
                  <c:v>245.71428571428569</c:v>
                </c:pt>
                <c:pt idx="48">
                  <c:v>245.71428571428569</c:v>
                </c:pt>
                <c:pt idx="49">
                  <c:v>245.71428571428569</c:v>
                </c:pt>
                <c:pt idx="50">
                  <c:v>245.71428571428569</c:v>
                </c:pt>
                <c:pt idx="51">
                  <c:v>245.71428571428569</c:v>
                </c:pt>
                <c:pt idx="52">
                  <c:v>245.71428571428569</c:v>
                </c:pt>
                <c:pt idx="53">
                  <c:v>245.71428571428569</c:v>
                </c:pt>
                <c:pt idx="54">
                  <c:v>245.71428571428569</c:v>
                </c:pt>
                <c:pt idx="55">
                  <c:v>245.71428571428569</c:v>
                </c:pt>
                <c:pt idx="56">
                  <c:v>245.71428571428569</c:v>
                </c:pt>
                <c:pt idx="57">
                  <c:v>245.71428571428569</c:v>
                </c:pt>
                <c:pt idx="58">
                  <c:v>245.71428571428569</c:v>
                </c:pt>
                <c:pt idx="59">
                  <c:v>245.71428571428569</c:v>
                </c:pt>
                <c:pt idx="60">
                  <c:v>245.71428571428569</c:v>
                </c:pt>
                <c:pt idx="61">
                  <c:v>245.71428571428569</c:v>
                </c:pt>
                <c:pt idx="62">
                  <c:v>245.71428571428569</c:v>
                </c:pt>
                <c:pt idx="63">
                  <c:v>245.71428571428569</c:v>
                </c:pt>
                <c:pt idx="64">
                  <c:v>245.71428571428569</c:v>
                </c:pt>
                <c:pt idx="65">
                  <c:v>245.71428571428569</c:v>
                </c:pt>
                <c:pt idx="66">
                  <c:v>245.71428571428569</c:v>
                </c:pt>
                <c:pt idx="67">
                  <c:v>245.71428571428569</c:v>
                </c:pt>
                <c:pt idx="68">
                  <c:v>245.71428571428569</c:v>
                </c:pt>
                <c:pt idx="69">
                  <c:v>245.71428571428569</c:v>
                </c:pt>
                <c:pt idx="70">
                  <c:v>245.71428571428569</c:v>
                </c:pt>
                <c:pt idx="71">
                  <c:v>245.71428571428569</c:v>
                </c:pt>
                <c:pt idx="72">
                  <c:v>245.71428571428569</c:v>
                </c:pt>
                <c:pt idx="73">
                  <c:v>245.71428571428569</c:v>
                </c:pt>
                <c:pt idx="74">
                  <c:v>245.71428571428569</c:v>
                </c:pt>
                <c:pt idx="75">
                  <c:v>245.71428571428569</c:v>
                </c:pt>
                <c:pt idx="76">
                  <c:v>245.71428571428569</c:v>
                </c:pt>
                <c:pt idx="77">
                  <c:v>245.71428571428569</c:v>
                </c:pt>
                <c:pt idx="78">
                  <c:v>245.71428571428569</c:v>
                </c:pt>
                <c:pt idx="79">
                  <c:v>245.71428571428569</c:v>
                </c:pt>
                <c:pt idx="80">
                  <c:v>245.71428571428569</c:v>
                </c:pt>
                <c:pt idx="81">
                  <c:v>245.71428571428569</c:v>
                </c:pt>
                <c:pt idx="82">
                  <c:v>245.71428571428569</c:v>
                </c:pt>
                <c:pt idx="83">
                  <c:v>245.71428571428569</c:v>
                </c:pt>
                <c:pt idx="84">
                  <c:v>245.71428571428569</c:v>
                </c:pt>
                <c:pt idx="85">
                  <c:v>245.71428571428569</c:v>
                </c:pt>
                <c:pt idx="86">
                  <c:v>245.71428571428569</c:v>
                </c:pt>
                <c:pt idx="87">
                  <c:v>245.71428571428569</c:v>
                </c:pt>
                <c:pt idx="88">
                  <c:v>245.71428571428569</c:v>
                </c:pt>
                <c:pt idx="89">
                  <c:v>245.71428571428569</c:v>
                </c:pt>
                <c:pt idx="90">
                  <c:v>245.71428571428569</c:v>
                </c:pt>
                <c:pt idx="91">
                  <c:v>245.71428571428569</c:v>
                </c:pt>
                <c:pt idx="92">
                  <c:v>245.71428571428569</c:v>
                </c:pt>
                <c:pt idx="93">
                  <c:v>245.71428571428569</c:v>
                </c:pt>
                <c:pt idx="94">
                  <c:v>245.71428571428569</c:v>
                </c:pt>
                <c:pt idx="95">
                  <c:v>245.71428571428569</c:v>
                </c:pt>
                <c:pt idx="96">
                  <c:v>245.71428571428569</c:v>
                </c:pt>
                <c:pt idx="97">
                  <c:v>245.71428571428569</c:v>
                </c:pt>
                <c:pt idx="98">
                  <c:v>245.71428571428569</c:v>
                </c:pt>
                <c:pt idx="99">
                  <c:v>245.71428571428569</c:v>
                </c:pt>
                <c:pt idx="100">
                  <c:v>245.71428571428569</c:v>
                </c:pt>
                <c:pt idx="101">
                  <c:v>245.71428571428569</c:v>
                </c:pt>
                <c:pt idx="102">
                  <c:v>245.71428571428569</c:v>
                </c:pt>
                <c:pt idx="103">
                  <c:v>245.71428571428569</c:v>
                </c:pt>
                <c:pt idx="104">
                  <c:v>245.71428571428569</c:v>
                </c:pt>
                <c:pt idx="105">
                  <c:v>245.71428571428569</c:v>
                </c:pt>
                <c:pt idx="106">
                  <c:v>245.71428571428569</c:v>
                </c:pt>
                <c:pt idx="107">
                  <c:v>243.76417233560088</c:v>
                </c:pt>
                <c:pt idx="108">
                  <c:v>241.60696727068407</c:v>
                </c:pt>
                <c:pt idx="109">
                  <c:v>239.48760790866052</c:v>
                </c:pt>
                <c:pt idx="110">
                  <c:v>237.40510697032434</c:v>
                </c:pt>
                <c:pt idx="111">
                  <c:v>235.35851122058014</c:v>
                </c:pt>
                <c:pt idx="112">
                  <c:v>233.34690001356665</c:v>
                </c:pt>
                <c:pt idx="113">
                  <c:v>231.36938391175676</c:v>
                </c:pt>
                <c:pt idx="114">
                  <c:v>229.42510337468318</c:v>
                </c:pt>
                <c:pt idx="115">
                  <c:v>227.51322751322749</c:v>
                </c:pt>
                <c:pt idx="116">
                  <c:v>225.63295290568016</c:v>
                </c:pt>
                <c:pt idx="117">
                  <c:v>223.78350247202704</c:v>
                </c:pt>
                <c:pt idx="118">
                  <c:v>221.96412440314876</c:v>
                </c:pt>
                <c:pt idx="119">
                  <c:v>220.17409114183306</c:v>
                </c:pt>
                <c:pt idx="120">
                  <c:v>218.41269841269838</c:v>
                </c:pt>
                <c:pt idx="121">
                  <c:v>216.67926429831189</c:v>
                </c:pt>
                <c:pt idx="122">
                  <c:v>214.97312835895511</c:v>
                </c:pt>
                <c:pt idx="123">
                  <c:v>213.29365079365076</c:v>
                </c:pt>
                <c:pt idx="124">
                  <c:v>211.64021164021162</c:v>
                </c:pt>
                <c:pt idx="125">
                  <c:v>210.01221001220998</c:v>
                </c:pt>
                <c:pt idx="126">
                  <c:v>208.40906337089541</c:v>
                </c:pt>
                <c:pt idx="127">
                  <c:v>206.83020683020681</c:v>
                </c:pt>
                <c:pt idx="128">
                  <c:v>205.27509249313758</c:v>
                </c:pt>
                <c:pt idx="129">
                  <c:v>203.74318881781565</c:v>
                </c:pt>
                <c:pt idx="130">
                  <c:v>202.23398001175775</c:v>
                </c:pt>
                <c:pt idx="131">
                  <c:v>200.74696545284777</c:v>
                </c:pt>
                <c:pt idx="132">
                  <c:v>199.28165913567372</c:v>
                </c:pt>
                <c:pt idx="133">
                  <c:v>197.83758914193695</c:v>
                </c:pt>
                <c:pt idx="134">
                  <c:v>196.41429713372156</c:v>
                </c:pt>
                <c:pt idx="135">
                  <c:v>195.01133786848069</c:v>
                </c:pt>
                <c:pt idx="136">
                  <c:v>193.62827873466168</c:v>
                </c:pt>
                <c:pt idx="137">
                  <c:v>192.26469930695279</c:v>
                </c:pt>
                <c:pt idx="138">
                  <c:v>190.92019092019089</c:v>
                </c:pt>
                <c:pt idx="139">
                  <c:v>189.59435626102291</c:v>
                </c:pt>
                <c:pt idx="140">
                  <c:v>188.28680897646413</c:v>
                </c:pt>
                <c:pt idx="141">
                  <c:v>186.99717329854315</c:v>
                </c:pt>
                <c:pt idx="142">
                  <c:v>185.72508368426733</c:v>
                </c:pt>
                <c:pt idx="143">
                  <c:v>184.47018447018445</c:v>
                </c:pt>
                <c:pt idx="144">
                  <c:v>183.23212954085434</c:v>
                </c:pt>
                <c:pt idx="145">
                  <c:v>182.010582010582</c:v>
                </c:pt>
                <c:pt idx="146">
                  <c:v>180.80521391779666</c:v>
                </c:pt>
                <c:pt idx="147">
                  <c:v>179.61570593149537</c:v>
                </c:pt>
                <c:pt idx="148">
                  <c:v>178.44174706919802</c:v>
                </c:pt>
                <c:pt idx="149">
                  <c:v>177.28303442589154</c:v>
                </c:pt>
                <c:pt idx="150">
                  <c:v>176.13927291346644</c:v>
                </c:pt>
                <c:pt idx="151">
                  <c:v>175.01017501017498</c:v>
                </c:pt>
                <c:pt idx="152">
                  <c:v>173.89546051966431</c:v>
                </c:pt>
                <c:pt idx="153">
                  <c:v>172.79485633916011</c:v>
                </c:pt>
                <c:pt idx="154">
                  <c:v>171.70809623639809</c:v>
                </c:pt>
                <c:pt idx="155">
                  <c:v>170.6349206349206</c:v>
                </c:pt>
                <c:pt idx="156">
                  <c:v>169.57507640737452</c:v>
                </c:pt>
                <c:pt idx="157">
                  <c:v>168.52831667646481</c:v>
                </c:pt>
                <c:pt idx="158">
                  <c:v>167.49440062323495</c:v>
                </c:pt>
                <c:pt idx="159">
                  <c:v>166.47309330236158</c:v>
                </c:pt>
                <c:pt idx="160">
                  <c:v>165.46416546416543</c:v>
                </c:pt>
                <c:pt idx="161">
                  <c:v>164.46739338305602</c:v>
                </c:pt>
                <c:pt idx="162">
                  <c:v>163.48255869213952</c:v>
                </c:pt>
                <c:pt idx="163">
                  <c:v>162.50944822373393</c:v>
                </c:pt>
                <c:pt idx="164">
                  <c:v>161.54785385554615</c:v>
                </c:pt>
                <c:pt idx="165">
                  <c:v>160.59757236227821</c:v>
                </c:pt>
                <c:pt idx="166">
                  <c:v>159.65840527244035</c:v>
                </c:pt>
                <c:pt idx="167">
                  <c:v>158.73015873015871</c:v>
                </c:pt>
                <c:pt idx="168">
                  <c:v>157.81264336177628</c:v>
                </c:pt>
                <c:pt idx="169">
                  <c:v>156.90567414705345</c:v>
                </c:pt>
                <c:pt idx="170">
                  <c:v>156.00907029478455</c:v>
                </c:pt>
                <c:pt idx="171">
                  <c:v>155.12265512265509</c:v>
                </c:pt>
                <c:pt idx="172">
                  <c:v>154.24625594117117</c:v>
                </c:pt>
                <c:pt idx="173">
                  <c:v>153.37970394150167</c:v>
                </c:pt>
              </c:numCache>
            </c:numRef>
          </c:yVal>
          <c:smooth val="1"/>
          <c:extLst xmlns:c16r2="http://schemas.microsoft.com/office/drawing/2015/06/chart">
            <c:ext xmlns:c16="http://schemas.microsoft.com/office/drawing/2014/chart" uri="{C3380CC4-5D6E-409C-BE32-E72D297353CC}">
              <c16:uniqueId val="{00000004-5FF2-4EBD-B39A-AA8060D4C8AB}"/>
            </c:ext>
          </c:extLst>
        </c:ser>
        <c:ser>
          <c:idx val="5"/>
          <c:order val="5"/>
          <c:tx>
            <c:v>V prélevé</c:v>
          </c:tx>
          <c:spPr>
            <a:ln>
              <a:prstDash val="dash"/>
            </a:ln>
          </c:spPr>
          <c:marker>
            <c:symbol val="none"/>
          </c:marker>
          <c:dPt>
            <c:idx val="1"/>
            <c:bubble3D val="0"/>
            <c:spPr>
              <a:ln>
                <a:solidFill>
                  <a:srgbClr val="FF0000"/>
                </a:solidFill>
                <a:prstDash val="dash"/>
              </a:ln>
            </c:spPr>
            <c:extLst xmlns:c16r2="http://schemas.microsoft.com/office/drawing/2015/06/chart">
              <c:ext xmlns:c16="http://schemas.microsoft.com/office/drawing/2014/chart" uri="{C3380CC4-5D6E-409C-BE32-E72D297353CC}">
                <c16:uniqueId val="{00000006-5FF2-4EBD-B39A-AA8060D4C8AB}"/>
              </c:ext>
            </c:extLst>
          </c:dPt>
          <c:xVal>
            <c:numRef>
              <c:f>'nombre d''ouverture fraction fil'!$J$40:$K$40</c:f>
              <c:numCache>
                <c:formatCode>General</c:formatCode>
                <c:ptCount val="2"/>
                <c:pt idx="0">
                  <c:v>100</c:v>
                </c:pt>
                <c:pt idx="1">
                  <c:v>100</c:v>
                </c:pt>
              </c:numCache>
            </c:numRef>
          </c:xVal>
          <c:yVal>
            <c:numRef>
              <c:f>'nombre d''ouverture fraction fil'!$J$41:$K$41</c:f>
              <c:numCache>
                <c:formatCode>0</c:formatCode>
                <c:ptCount val="2"/>
                <c:pt idx="0" formatCode="General">
                  <c:v>0</c:v>
                </c:pt>
                <c:pt idx="1">
                  <c:v>247.71428571428569</c:v>
                </c:pt>
              </c:numCache>
            </c:numRef>
          </c:yVal>
          <c:smooth val="1"/>
          <c:extLst xmlns:c16r2="http://schemas.microsoft.com/office/drawing/2015/06/chart">
            <c:ext xmlns:c16="http://schemas.microsoft.com/office/drawing/2014/chart" uri="{C3380CC4-5D6E-409C-BE32-E72D297353CC}">
              <c16:uniqueId val="{00000007-5FF2-4EBD-B39A-AA8060D4C8AB}"/>
            </c:ext>
          </c:extLst>
        </c:ser>
        <c:ser>
          <c:idx val="6"/>
          <c:order val="6"/>
          <c:tx>
            <c:v>222 litres</c:v>
          </c:tx>
          <c:spPr>
            <a:ln w="19050">
              <a:solidFill>
                <a:srgbClr val="0070C0"/>
              </a:solidFill>
            </a:ln>
          </c:spPr>
          <c:marker>
            <c:symbol val="none"/>
          </c:marker>
          <c:xVal>
            <c:numRef>
              <c:f>'nombre d''ouverture fraction fil'!$J$43:$K$43</c:f>
              <c:numCache>
                <c:formatCode>General</c:formatCode>
                <c:ptCount val="2"/>
                <c:pt idx="0">
                  <c:v>222.2</c:v>
                </c:pt>
                <c:pt idx="1">
                  <c:v>222.2</c:v>
                </c:pt>
              </c:numCache>
            </c:numRef>
          </c:xVal>
          <c:yVal>
            <c:numRef>
              <c:f>'nombre d''ouverture fraction fil'!$J$42:$K$42</c:f>
              <c:numCache>
                <c:formatCode>0</c:formatCode>
                <c:ptCount val="2"/>
                <c:pt idx="0" formatCode="General">
                  <c:v>0</c:v>
                </c:pt>
                <c:pt idx="1">
                  <c:v>255.71428571428569</c:v>
                </c:pt>
              </c:numCache>
            </c:numRef>
          </c:yVal>
          <c:smooth val="1"/>
          <c:extLst xmlns:c16r2="http://schemas.microsoft.com/office/drawing/2015/06/chart">
            <c:ext xmlns:c16="http://schemas.microsoft.com/office/drawing/2014/chart" uri="{C3380CC4-5D6E-409C-BE32-E72D297353CC}">
              <c16:uniqueId val="{00000008-5FF2-4EBD-B39A-AA8060D4C8AB}"/>
            </c:ext>
          </c:extLst>
        </c:ser>
        <c:ser>
          <c:idx val="7"/>
          <c:order val="7"/>
          <c:tx>
            <c:v>666 litres</c:v>
          </c:tx>
          <c:spPr>
            <a:ln w="19050">
              <a:solidFill>
                <a:schemeClr val="tx1"/>
              </a:solidFill>
            </a:ln>
          </c:spPr>
          <c:marker>
            <c:symbol val="none"/>
          </c:marker>
          <c:xVal>
            <c:numRef>
              <c:f>'nombre d''ouverture fraction fil'!$J$44:$K$44</c:f>
              <c:numCache>
                <c:formatCode>General</c:formatCode>
                <c:ptCount val="2"/>
                <c:pt idx="0">
                  <c:v>666.7</c:v>
                </c:pt>
                <c:pt idx="1">
                  <c:v>666.7</c:v>
                </c:pt>
              </c:numCache>
            </c:numRef>
          </c:xVal>
          <c:yVal>
            <c:numRef>
              <c:f>'nombre d''ouverture fraction fil'!$J$42:$K$42</c:f>
              <c:numCache>
                <c:formatCode>0</c:formatCode>
                <c:ptCount val="2"/>
                <c:pt idx="0" formatCode="General">
                  <c:v>0</c:v>
                </c:pt>
                <c:pt idx="1">
                  <c:v>255.71428571428569</c:v>
                </c:pt>
              </c:numCache>
            </c:numRef>
          </c:yVal>
          <c:smooth val="1"/>
          <c:extLst xmlns:c16r2="http://schemas.microsoft.com/office/drawing/2015/06/chart">
            <c:ext xmlns:c16="http://schemas.microsoft.com/office/drawing/2014/chart" uri="{C3380CC4-5D6E-409C-BE32-E72D297353CC}">
              <c16:uniqueId val="{00000009-5FF2-4EBD-B39A-AA8060D4C8AB}"/>
            </c:ext>
          </c:extLst>
        </c:ser>
        <c:ser>
          <c:idx val="8"/>
          <c:order val="8"/>
          <c:tx>
            <c:strRef>
              <c:f>'nombre d''ouverture fraction fil'!$M$42</c:f>
              <c:strCache>
                <c:ptCount val="1"/>
                <c:pt idx="0">
                  <c:v>Vmin1</c:v>
                </c:pt>
              </c:strCache>
            </c:strRef>
          </c:tx>
          <c:spPr>
            <a:ln>
              <a:solidFill>
                <a:schemeClr val="accent6">
                  <a:lumMod val="75000"/>
                </a:schemeClr>
              </a:solidFill>
            </a:ln>
          </c:spPr>
          <c:marker>
            <c:symbol val="none"/>
          </c:marker>
          <c:xVal>
            <c:numRef>
              <c:f>'nombre d''ouverture fraction fil'!$J$45:$K$45</c:f>
              <c:numCache>
                <c:formatCode>0.00</c:formatCode>
                <c:ptCount val="2"/>
                <c:pt idx="0">
                  <c:v>27.777777777777779</c:v>
                </c:pt>
                <c:pt idx="1">
                  <c:v>27.777777777777779</c:v>
                </c:pt>
              </c:numCache>
            </c:numRef>
          </c:xVal>
          <c:yVal>
            <c:numRef>
              <c:f>'nombre d''ouverture fraction fil'!$J$42:$K$42</c:f>
              <c:numCache>
                <c:formatCode>0</c:formatCode>
                <c:ptCount val="2"/>
                <c:pt idx="0" formatCode="General">
                  <c:v>0</c:v>
                </c:pt>
                <c:pt idx="1">
                  <c:v>255.71428571428569</c:v>
                </c:pt>
              </c:numCache>
            </c:numRef>
          </c:yVal>
          <c:smooth val="1"/>
        </c:ser>
        <c:ser>
          <c:idx val="9"/>
          <c:order val="9"/>
          <c:tx>
            <c:strRef>
              <c:f>'nombre d''ouverture fraction fil'!$O$42</c:f>
              <c:strCache>
                <c:ptCount val="1"/>
                <c:pt idx="0">
                  <c:v>Vmin0,75</c:v>
                </c:pt>
              </c:strCache>
            </c:strRef>
          </c:tx>
          <c:spPr>
            <a:ln>
              <a:solidFill>
                <a:schemeClr val="accent2">
                  <a:lumMod val="75000"/>
                </a:schemeClr>
              </a:solidFill>
            </a:ln>
          </c:spPr>
          <c:marker>
            <c:symbol val="none"/>
          </c:marker>
          <c:xVal>
            <c:numRef>
              <c:f>'nombre d''ouverture fraction fil'!$J$46:$K$46</c:f>
              <c:numCache>
                <c:formatCode>0.00</c:formatCode>
                <c:ptCount val="2"/>
                <c:pt idx="0">
                  <c:v>37.037037037037038</c:v>
                </c:pt>
                <c:pt idx="1">
                  <c:v>37.037037037037038</c:v>
                </c:pt>
              </c:numCache>
            </c:numRef>
          </c:xVal>
          <c:yVal>
            <c:numRef>
              <c:f>'nombre d''ouverture fraction fil'!$J$42:$K$42</c:f>
              <c:numCache>
                <c:formatCode>0</c:formatCode>
                <c:ptCount val="2"/>
                <c:pt idx="0" formatCode="General">
                  <c:v>0</c:v>
                </c:pt>
                <c:pt idx="1">
                  <c:v>255.71428571428569</c:v>
                </c:pt>
              </c:numCache>
            </c:numRef>
          </c:yVal>
          <c:smooth val="1"/>
        </c:ser>
        <c:ser>
          <c:idx val="10"/>
          <c:order val="10"/>
          <c:tx>
            <c:strRef>
              <c:f>'nombre d''ouverture fraction fil'!$M$45</c:f>
              <c:strCache>
                <c:ptCount val="1"/>
                <c:pt idx="0">
                  <c:v>Vmin0,5</c:v>
                </c:pt>
              </c:strCache>
            </c:strRef>
          </c:tx>
          <c:spPr>
            <a:ln>
              <a:solidFill>
                <a:schemeClr val="accent3">
                  <a:lumMod val="75000"/>
                </a:schemeClr>
              </a:solidFill>
            </a:ln>
          </c:spPr>
          <c:marker>
            <c:symbol val="none"/>
          </c:marker>
          <c:xVal>
            <c:numRef>
              <c:f>'nombre d''ouverture fraction fil'!$J$47:$K$47</c:f>
              <c:numCache>
                <c:formatCode>0.00</c:formatCode>
                <c:ptCount val="2"/>
                <c:pt idx="0">
                  <c:v>55.555555555555557</c:v>
                </c:pt>
                <c:pt idx="1">
                  <c:v>55.555555555555557</c:v>
                </c:pt>
              </c:numCache>
            </c:numRef>
          </c:xVal>
          <c:yVal>
            <c:numRef>
              <c:f>'nombre d''ouverture fraction fil'!$J$42:$K$42</c:f>
              <c:numCache>
                <c:formatCode>0</c:formatCode>
                <c:ptCount val="2"/>
                <c:pt idx="0" formatCode="General">
                  <c:v>0</c:v>
                </c:pt>
                <c:pt idx="1">
                  <c:v>255.71428571428569</c:v>
                </c:pt>
              </c:numCache>
            </c:numRef>
          </c:yVal>
          <c:smooth val="1"/>
        </c:ser>
        <c:ser>
          <c:idx val="11"/>
          <c:order val="11"/>
          <c:tx>
            <c:strRef>
              <c:f>'nombre d''ouverture fraction fil'!$O$45</c:f>
              <c:strCache>
                <c:ptCount val="1"/>
                <c:pt idx="0">
                  <c:v>Vmin0,25</c:v>
                </c:pt>
              </c:strCache>
            </c:strRef>
          </c:tx>
          <c:marker>
            <c:symbol val="none"/>
          </c:marker>
          <c:dPt>
            <c:idx val="1"/>
            <c:bubble3D val="0"/>
            <c:spPr>
              <a:ln>
                <a:solidFill>
                  <a:schemeClr val="accent4">
                    <a:lumMod val="75000"/>
                  </a:schemeClr>
                </a:solidFill>
              </a:ln>
            </c:spPr>
          </c:dPt>
          <c:xVal>
            <c:numRef>
              <c:f>'nombre d''ouverture fraction fil'!$J$48:$K$48</c:f>
              <c:numCache>
                <c:formatCode>0.00</c:formatCode>
                <c:ptCount val="2"/>
                <c:pt idx="0">
                  <c:v>111.11111111111111</c:v>
                </c:pt>
                <c:pt idx="1">
                  <c:v>111.11111111111111</c:v>
                </c:pt>
              </c:numCache>
            </c:numRef>
          </c:xVal>
          <c:yVal>
            <c:numRef>
              <c:f>'nombre d''ouverture fraction fil'!$J$42:$K$42</c:f>
              <c:numCache>
                <c:formatCode>0</c:formatCode>
                <c:ptCount val="2"/>
                <c:pt idx="0" formatCode="General">
                  <c:v>0</c:v>
                </c:pt>
                <c:pt idx="1">
                  <c:v>255.71428571428569</c:v>
                </c:pt>
              </c:numCache>
            </c:numRef>
          </c:yVal>
          <c:smooth val="1"/>
        </c:ser>
        <c:dLbls>
          <c:showLegendKey val="0"/>
          <c:showVal val="0"/>
          <c:showCatName val="0"/>
          <c:showSerName val="0"/>
          <c:showPercent val="0"/>
          <c:showBubbleSize val="0"/>
        </c:dLbls>
        <c:axId val="73144960"/>
        <c:axId val="73151232"/>
      </c:scatterChart>
      <c:valAx>
        <c:axId val="73144960"/>
        <c:scaling>
          <c:logBase val="2"/>
          <c:orientation val="minMax"/>
          <c:max val="1500"/>
          <c:min val="15"/>
        </c:scaling>
        <c:delete val="0"/>
        <c:axPos val="b"/>
        <c:majorGridlines/>
        <c:title>
          <c:tx>
            <c:rich>
              <a:bodyPr/>
              <a:lstStyle/>
              <a:p>
                <a:pPr>
                  <a:defRPr sz="800"/>
                </a:pPr>
                <a:r>
                  <a:rPr lang="fr-FR" sz="800"/>
                  <a:t>volume prélevé</a:t>
                </a:r>
                <a:r>
                  <a:rPr lang="fr-FR" sz="800" baseline="0"/>
                  <a:t> en litre</a:t>
                </a:r>
                <a:endParaRPr lang="fr-FR" sz="800"/>
              </a:p>
            </c:rich>
          </c:tx>
          <c:layout>
            <c:manualLayout>
              <c:xMode val="edge"/>
              <c:yMode val="edge"/>
              <c:x val="0.55285317215838936"/>
              <c:y val="0.93679739781583549"/>
            </c:manualLayout>
          </c:layout>
          <c:overlay val="0"/>
        </c:title>
        <c:numFmt formatCode="General" sourceLinked="1"/>
        <c:majorTickMark val="none"/>
        <c:minorTickMark val="none"/>
        <c:tickLblPos val="nextTo"/>
        <c:crossAx val="73151232"/>
        <c:crosses val="autoZero"/>
        <c:crossBetween val="midCat"/>
      </c:valAx>
      <c:valAx>
        <c:axId val="73151232"/>
        <c:scaling>
          <c:orientation val="minMax"/>
        </c:scaling>
        <c:delete val="0"/>
        <c:axPos val="l"/>
        <c:majorGridlines>
          <c:spPr>
            <a:ln w="22225"/>
          </c:spPr>
        </c:majorGridlines>
        <c:minorGridlines/>
        <c:title>
          <c:tx>
            <c:rich>
              <a:bodyPr/>
              <a:lstStyle/>
              <a:p>
                <a:pPr>
                  <a:defRPr/>
                </a:pPr>
                <a:r>
                  <a:rPr lang="fr-FR"/>
                  <a:t>Nombre d'ouvertures</a:t>
                </a:r>
              </a:p>
            </c:rich>
          </c:tx>
          <c:layout/>
          <c:overlay val="0"/>
        </c:title>
        <c:numFmt formatCode="0" sourceLinked="1"/>
        <c:majorTickMark val="none"/>
        <c:minorTickMark val="none"/>
        <c:tickLblPos val="nextTo"/>
        <c:spPr>
          <a:ln w="22225"/>
        </c:spPr>
        <c:crossAx val="73144960"/>
        <c:crosses val="autoZero"/>
        <c:crossBetween val="midCat"/>
      </c:valAx>
    </c:plotArea>
    <c:legend>
      <c:legendPos val="r"/>
      <c:layout/>
      <c:overlay val="0"/>
    </c:legend>
    <c:plotVisOnly val="1"/>
    <c:dispBlanksAs val="gap"/>
    <c:showDLblsOverMax val="0"/>
  </c:chart>
  <c:spPr>
    <a:noFill/>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fr-FR" sz="1100"/>
              <a:t>SA théorique possible en fonction du volume prélevé et de la fraction du filtre analysé    (graphique K 1 </a:t>
            </a:r>
            <a:r>
              <a:rPr lang="fr-FR" sz="1100" b="1" i="0" u="none" strike="noStrike" baseline="0">
                <a:effectLst/>
              </a:rPr>
              <a:t>version semi logarithmique</a:t>
            </a:r>
            <a:r>
              <a:rPr lang="fr-FR" sz="1100"/>
              <a:t>)</a:t>
            </a:r>
          </a:p>
        </c:rich>
      </c:tx>
      <c:layout/>
      <c:overlay val="0"/>
    </c:title>
    <c:autoTitleDeleted val="0"/>
    <c:plotArea>
      <c:layout>
        <c:manualLayout>
          <c:layoutTarget val="inner"/>
          <c:xMode val="edge"/>
          <c:yMode val="edge"/>
          <c:x val="7.0282444206522396E-2"/>
          <c:y val="8.2593004254854469E-2"/>
          <c:w val="0.73027364402416206"/>
          <c:h val="0.8462613050040364"/>
        </c:manualLayout>
      </c:layout>
      <c:scatterChart>
        <c:scatterStyle val="lineMarker"/>
        <c:varyColors val="0"/>
        <c:ser>
          <c:idx val="0"/>
          <c:order val="0"/>
          <c:tx>
            <c:strRef>
              <c:f>'SA selon volume prélv'!$I$78</c:f>
              <c:strCache>
                <c:ptCount val="1"/>
                <c:pt idx="0">
                  <c:v>f 1</c:v>
                </c:pt>
              </c:strCache>
            </c:strRef>
          </c:tx>
          <c:spPr>
            <a:ln>
              <a:solidFill>
                <a:schemeClr val="accent6">
                  <a:lumMod val="75000"/>
                </a:schemeClr>
              </a:solidFill>
            </a:ln>
          </c:spPr>
          <c:marker>
            <c:symbol val="none"/>
          </c:marker>
          <c:xVal>
            <c:numRef>
              <c:f>'SA selon volume prélv'!$J$83:$GA$83</c:f>
              <c:numCache>
                <c:formatCode>General</c:formatCode>
                <c:ptCount val="174"/>
                <c:pt idx="0">
                  <c:v>21</c:v>
                </c:pt>
                <c:pt idx="1">
                  <c:v>27</c:v>
                </c:pt>
                <c:pt idx="2">
                  <c:v>33</c:v>
                </c:pt>
                <c:pt idx="3">
                  <c:v>39</c:v>
                </c:pt>
                <c:pt idx="4">
                  <c:v>45</c:v>
                </c:pt>
                <c:pt idx="5">
                  <c:v>51</c:v>
                </c:pt>
                <c:pt idx="6">
                  <c:v>57</c:v>
                </c:pt>
                <c:pt idx="7">
                  <c:v>63</c:v>
                </c:pt>
                <c:pt idx="8">
                  <c:v>69</c:v>
                </c:pt>
                <c:pt idx="9">
                  <c:v>75</c:v>
                </c:pt>
                <c:pt idx="10">
                  <c:v>81</c:v>
                </c:pt>
                <c:pt idx="11">
                  <c:v>87</c:v>
                </c:pt>
                <c:pt idx="12">
                  <c:v>93</c:v>
                </c:pt>
                <c:pt idx="13">
                  <c:v>99</c:v>
                </c:pt>
                <c:pt idx="14">
                  <c:v>105</c:v>
                </c:pt>
                <c:pt idx="15">
                  <c:v>111</c:v>
                </c:pt>
                <c:pt idx="16">
                  <c:v>117</c:v>
                </c:pt>
                <c:pt idx="17">
                  <c:v>123</c:v>
                </c:pt>
                <c:pt idx="18">
                  <c:v>129</c:v>
                </c:pt>
                <c:pt idx="19">
                  <c:v>135</c:v>
                </c:pt>
                <c:pt idx="20">
                  <c:v>141</c:v>
                </c:pt>
                <c:pt idx="21">
                  <c:v>147</c:v>
                </c:pt>
                <c:pt idx="22">
                  <c:v>153</c:v>
                </c:pt>
                <c:pt idx="23">
                  <c:v>159</c:v>
                </c:pt>
                <c:pt idx="24">
                  <c:v>165</c:v>
                </c:pt>
                <c:pt idx="25">
                  <c:v>171</c:v>
                </c:pt>
                <c:pt idx="26">
                  <c:v>177</c:v>
                </c:pt>
                <c:pt idx="27">
                  <c:v>183</c:v>
                </c:pt>
                <c:pt idx="28">
                  <c:v>189</c:v>
                </c:pt>
                <c:pt idx="29">
                  <c:v>195</c:v>
                </c:pt>
                <c:pt idx="30">
                  <c:v>201</c:v>
                </c:pt>
                <c:pt idx="31">
                  <c:v>207</c:v>
                </c:pt>
                <c:pt idx="32">
                  <c:v>213</c:v>
                </c:pt>
                <c:pt idx="33">
                  <c:v>219</c:v>
                </c:pt>
                <c:pt idx="34">
                  <c:v>225</c:v>
                </c:pt>
                <c:pt idx="35">
                  <c:v>231</c:v>
                </c:pt>
                <c:pt idx="36">
                  <c:v>237</c:v>
                </c:pt>
                <c:pt idx="37">
                  <c:v>243</c:v>
                </c:pt>
                <c:pt idx="38">
                  <c:v>249</c:v>
                </c:pt>
                <c:pt idx="39">
                  <c:v>255</c:v>
                </c:pt>
                <c:pt idx="40">
                  <c:v>261</c:v>
                </c:pt>
                <c:pt idx="41">
                  <c:v>267</c:v>
                </c:pt>
                <c:pt idx="42">
                  <c:v>273</c:v>
                </c:pt>
                <c:pt idx="43">
                  <c:v>279</c:v>
                </c:pt>
                <c:pt idx="44">
                  <c:v>285</c:v>
                </c:pt>
                <c:pt idx="45">
                  <c:v>291</c:v>
                </c:pt>
                <c:pt idx="46">
                  <c:v>297</c:v>
                </c:pt>
                <c:pt idx="47">
                  <c:v>303</c:v>
                </c:pt>
                <c:pt idx="48">
                  <c:v>309</c:v>
                </c:pt>
                <c:pt idx="49">
                  <c:v>315</c:v>
                </c:pt>
                <c:pt idx="50">
                  <c:v>321</c:v>
                </c:pt>
                <c:pt idx="51">
                  <c:v>327</c:v>
                </c:pt>
                <c:pt idx="52">
                  <c:v>333</c:v>
                </c:pt>
                <c:pt idx="53">
                  <c:v>339</c:v>
                </c:pt>
                <c:pt idx="54">
                  <c:v>345</c:v>
                </c:pt>
                <c:pt idx="55">
                  <c:v>351</c:v>
                </c:pt>
                <c:pt idx="56">
                  <c:v>357</c:v>
                </c:pt>
                <c:pt idx="57">
                  <c:v>363</c:v>
                </c:pt>
                <c:pt idx="58">
                  <c:v>369</c:v>
                </c:pt>
                <c:pt idx="59">
                  <c:v>375</c:v>
                </c:pt>
                <c:pt idx="60">
                  <c:v>381</c:v>
                </c:pt>
                <c:pt idx="61">
                  <c:v>387</c:v>
                </c:pt>
                <c:pt idx="62">
                  <c:v>393</c:v>
                </c:pt>
                <c:pt idx="63">
                  <c:v>399</c:v>
                </c:pt>
                <c:pt idx="64">
                  <c:v>405</c:v>
                </c:pt>
                <c:pt idx="65">
                  <c:v>411</c:v>
                </c:pt>
                <c:pt idx="66">
                  <c:v>417</c:v>
                </c:pt>
                <c:pt idx="67">
                  <c:v>423</c:v>
                </c:pt>
                <c:pt idx="68">
                  <c:v>429</c:v>
                </c:pt>
                <c:pt idx="69">
                  <c:v>435</c:v>
                </c:pt>
                <c:pt idx="70">
                  <c:v>441</c:v>
                </c:pt>
                <c:pt idx="71">
                  <c:v>447</c:v>
                </c:pt>
                <c:pt idx="72">
                  <c:v>453</c:v>
                </c:pt>
                <c:pt idx="73">
                  <c:v>459</c:v>
                </c:pt>
                <c:pt idx="74">
                  <c:v>465</c:v>
                </c:pt>
                <c:pt idx="75">
                  <c:v>471</c:v>
                </c:pt>
                <c:pt idx="76">
                  <c:v>477</c:v>
                </c:pt>
                <c:pt idx="77">
                  <c:v>483</c:v>
                </c:pt>
                <c:pt idx="78">
                  <c:v>489</c:v>
                </c:pt>
                <c:pt idx="79">
                  <c:v>495</c:v>
                </c:pt>
                <c:pt idx="80">
                  <c:v>501</c:v>
                </c:pt>
                <c:pt idx="81">
                  <c:v>507</c:v>
                </c:pt>
                <c:pt idx="82">
                  <c:v>513</c:v>
                </c:pt>
                <c:pt idx="83">
                  <c:v>519</c:v>
                </c:pt>
                <c:pt idx="84">
                  <c:v>525</c:v>
                </c:pt>
                <c:pt idx="85">
                  <c:v>531</c:v>
                </c:pt>
                <c:pt idx="86">
                  <c:v>537</c:v>
                </c:pt>
                <c:pt idx="87">
                  <c:v>543</c:v>
                </c:pt>
                <c:pt idx="88">
                  <c:v>549</c:v>
                </c:pt>
                <c:pt idx="89">
                  <c:v>555</c:v>
                </c:pt>
                <c:pt idx="90">
                  <c:v>561</c:v>
                </c:pt>
                <c:pt idx="91">
                  <c:v>567</c:v>
                </c:pt>
                <c:pt idx="92">
                  <c:v>573</c:v>
                </c:pt>
                <c:pt idx="93">
                  <c:v>579</c:v>
                </c:pt>
                <c:pt idx="94">
                  <c:v>585</c:v>
                </c:pt>
                <c:pt idx="95">
                  <c:v>591</c:v>
                </c:pt>
                <c:pt idx="96">
                  <c:v>597</c:v>
                </c:pt>
                <c:pt idx="97">
                  <c:v>603</c:v>
                </c:pt>
                <c:pt idx="98">
                  <c:v>609</c:v>
                </c:pt>
                <c:pt idx="99">
                  <c:v>615</c:v>
                </c:pt>
                <c:pt idx="100">
                  <c:v>621</c:v>
                </c:pt>
                <c:pt idx="101">
                  <c:v>627</c:v>
                </c:pt>
                <c:pt idx="102">
                  <c:v>633</c:v>
                </c:pt>
                <c:pt idx="103">
                  <c:v>639</c:v>
                </c:pt>
                <c:pt idx="104">
                  <c:v>645</c:v>
                </c:pt>
                <c:pt idx="105">
                  <c:v>651</c:v>
                </c:pt>
                <c:pt idx="106">
                  <c:v>657</c:v>
                </c:pt>
                <c:pt idx="107">
                  <c:v>663</c:v>
                </c:pt>
                <c:pt idx="108">
                  <c:v>669</c:v>
                </c:pt>
                <c:pt idx="109">
                  <c:v>675</c:v>
                </c:pt>
                <c:pt idx="110">
                  <c:v>681</c:v>
                </c:pt>
                <c:pt idx="111">
                  <c:v>687</c:v>
                </c:pt>
                <c:pt idx="112">
                  <c:v>693</c:v>
                </c:pt>
                <c:pt idx="113">
                  <c:v>699</c:v>
                </c:pt>
                <c:pt idx="114">
                  <c:v>705</c:v>
                </c:pt>
                <c:pt idx="115">
                  <c:v>711</c:v>
                </c:pt>
                <c:pt idx="116">
                  <c:v>717</c:v>
                </c:pt>
                <c:pt idx="117">
                  <c:v>723</c:v>
                </c:pt>
                <c:pt idx="118">
                  <c:v>729</c:v>
                </c:pt>
                <c:pt idx="119">
                  <c:v>735</c:v>
                </c:pt>
                <c:pt idx="120">
                  <c:v>741</c:v>
                </c:pt>
                <c:pt idx="121">
                  <c:v>747</c:v>
                </c:pt>
                <c:pt idx="122">
                  <c:v>753</c:v>
                </c:pt>
                <c:pt idx="123">
                  <c:v>759</c:v>
                </c:pt>
                <c:pt idx="124">
                  <c:v>765</c:v>
                </c:pt>
                <c:pt idx="125">
                  <c:v>771</c:v>
                </c:pt>
                <c:pt idx="126">
                  <c:v>777</c:v>
                </c:pt>
                <c:pt idx="127">
                  <c:v>783</c:v>
                </c:pt>
                <c:pt idx="128">
                  <c:v>789</c:v>
                </c:pt>
                <c:pt idx="129">
                  <c:v>795</c:v>
                </c:pt>
                <c:pt idx="130">
                  <c:v>801</c:v>
                </c:pt>
                <c:pt idx="131">
                  <c:v>807</c:v>
                </c:pt>
                <c:pt idx="132">
                  <c:v>813</c:v>
                </c:pt>
                <c:pt idx="133">
                  <c:v>819</c:v>
                </c:pt>
                <c:pt idx="134">
                  <c:v>825</c:v>
                </c:pt>
                <c:pt idx="135">
                  <c:v>831</c:v>
                </c:pt>
                <c:pt idx="136">
                  <c:v>837</c:v>
                </c:pt>
                <c:pt idx="137">
                  <c:v>843</c:v>
                </c:pt>
                <c:pt idx="138">
                  <c:v>849</c:v>
                </c:pt>
                <c:pt idx="139">
                  <c:v>855</c:v>
                </c:pt>
                <c:pt idx="140">
                  <c:v>861</c:v>
                </c:pt>
                <c:pt idx="141">
                  <c:v>867</c:v>
                </c:pt>
                <c:pt idx="142">
                  <c:v>873</c:v>
                </c:pt>
                <c:pt idx="143">
                  <c:v>879</c:v>
                </c:pt>
                <c:pt idx="144">
                  <c:v>885</c:v>
                </c:pt>
                <c:pt idx="145">
                  <c:v>891</c:v>
                </c:pt>
                <c:pt idx="146">
                  <c:v>897</c:v>
                </c:pt>
                <c:pt idx="147">
                  <c:v>903</c:v>
                </c:pt>
                <c:pt idx="148">
                  <c:v>909</c:v>
                </c:pt>
                <c:pt idx="149">
                  <c:v>915</c:v>
                </c:pt>
                <c:pt idx="150">
                  <c:v>921</c:v>
                </c:pt>
                <c:pt idx="151">
                  <c:v>927</c:v>
                </c:pt>
                <c:pt idx="152">
                  <c:v>933</c:v>
                </c:pt>
                <c:pt idx="153">
                  <c:v>939</c:v>
                </c:pt>
                <c:pt idx="154">
                  <c:v>945</c:v>
                </c:pt>
                <c:pt idx="155">
                  <c:v>951</c:v>
                </c:pt>
                <c:pt idx="156">
                  <c:v>957</c:v>
                </c:pt>
                <c:pt idx="157">
                  <c:v>963</c:v>
                </c:pt>
                <c:pt idx="158">
                  <c:v>969</c:v>
                </c:pt>
                <c:pt idx="159">
                  <c:v>975</c:v>
                </c:pt>
                <c:pt idx="160">
                  <c:v>981</c:v>
                </c:pt>
                <c:pt idx="161">
                  <c:v>987</c:v>
                </c:pt>
                <c:pt idx="162">
                  <c:v>993</c:v>
                </c:pt>
                <c:pt idx="163">
                  <c:v>999</c:v>
                </c:pt>
                <c:pt idx="164">
                  <c:v>1005</c:v>
                </c:pt>
                <c:pt idx="165">
                  <c:v>1011</c:v>
                </c:pt>
                <c:pt idx="166">
                  <c:v>1017</c:v>
                </c:pt>
                <c:pt idx="167">
                  <c:v>1023</c:v>
                </c:pt>
                <c:pt idx="168">
                  <c:v>1029</c:v>
                </c:pt>
                <c:pt idx="169">
                  <c:v>1035</c:v>
                </c:pt>
                <c:pt idx="170">
                  <c:v>1041</c:v>
                </c:pt>
                <c:pt idx="171">
                  <c:v>1047</c:v>
                </c:pt>
                <c:pt idx="172">
                  <c:v>1053</c:v>
                </c:pt>
                <c:pt idx="173">
                  <c:v>1059</c:v>
                </c:pt>
              </c:numCache>
            </c:numRef>
          </c:xVal>
          <c:yVal>
            <c:numRef>
              <c:f>'SA selon volume prélv'!$J$78:$GA$78</c:f>
              <c:numCache>
                <c:formatCode>0.0</c:formatCode>
                <c:ptCount val="174"/>
                <c:pt idx="0">
                  <c:v>3.9682539682539688</c:v>
                </c:pt>
                <c:pt idx="1">
                  <c:v>3.0864197530864201</c:v>
                </c:pt>
                <c:pt idx="2">
                  <c:v>3</c:v>
                </c:pt>
                <c:pt idx="3">
                  <c:v>3</c:v>
                </c:pt>
                <c:pt idx="4">
                  <c:v>3</c:v>
                </c:pt>
                <c:pt idx="5">
                  <c:v>3</c:v>
                </c:pt>
                <c:pt idx="6">
                  <c:v>3</c:v>
                </c:pt>
                <c:pt idx="7">
                  <c:v>2.9999999999999996</c:v>
                </c:pt>
                <c:pt idx="8">
                  <c:v>3</c:v>
                </c:pt>
                <c:pt idx="9">
                  <c:v>3</c:v>
                </c:pt>
                <c:pt idx="10">
                  <c:v>3.0000000000000004</c:v>
                </c:pt>
                <c:pt idx="11">
                  <c:v>3</c:v>
                </c:pt>
                <c:pt idx="12">
                  <c:v>3</c:v>
                </c:pt>
                <c:pt idx="13">
                  <c:v>3</c:v>
                </c:pt>
                <c:pt idx="14">
                  <c:v>2.9999999999999996</c:v>
                </c:pt>
                <c:pt idx="15">
                  <c:v>3</c:v>
                </c:pt>
                <c:pt idx="16">
                  <c:v>2.9999999999999996</c:v>
                </c:pt>
                <c:pt idx="17">
                  <c:v>3</c:v>
                </c:pt>
                <c:pt idx="18">
                  <c:v>3</c:v>
                </c:pt>
                <c:pt idx="19">
                  <c:v>3</c:v>
                </c:pt>
                <c:pt idx="20">
                  <c:v>3</c:v>
                </c:pt>
                <c:pt idx="21">
                  <c:v>2.9999999999999996</c:v>
                </c:pt>
                <c:pt idx="22">
                  <c:v>3</c:v>
                </c:pt>
                <c:pt idx="23">
                  <c:v>2.9999999999999996</c:v>
                </c:pt>
                <c:pt idx="24">
                  <c:v>2.9999999999999996</c:v>
                </c:pt>
                <c:pt idx="25">
                  <c:v>3</c:v>
                </c:pt>
                <c:pt idx="26">
                  <c:v>3</c:v>
                </c:pt>
                <c:pt idx="27">
                  <c:v>3</c:v>
                </c:pt>
                <c:pt idx="28">
                  <c:v>3</c:v>
                </c:pt>
                <c:pt idx="29">
                  <c:v>3</c:v>
                </c:pt>
                <c:pt idx="30">
                  <c:v>3</c:v>
                </c:pt>
                <c:pt idx="31">
                  <c:v>3.0000000000000004</c:v>
                </c:pt>
                <c:pt idx="32">
                  <c:v>3.0000000000000004</c:v>
                </c:pt>
                <c:pt idx="33">
                  <c:v>3</c:v>
                </c:pt>
                <c:pt idx="34">
                  <c:v>2.9629629629629632</c:v>
                </c:pt>
                <c:pt idx="35">
                  <c:v>2.8860028860028861</c:v>
                </c:pt>
                <c:pt idx="36">
                  <c:v>2.8129395218002817</c:v>
                </c:pt>
                <c:pt idx="37">
                  <c:v>2.7434842249657065</c:v>
                </c:pt>
                <c:pt idx="38">
                  <c:v>2.6773761713520754</c:v>
                </c:pt>
                <c:pt idx="39">
                  <c:v>2.6143790849673207</c:v>
                </c:pt>
                <c:pt idx="40">
                  <c:v>2.554278416347382</c:v>
                </c:pt>
                <c:pt idx="41">
                  <c:v>2.4968789013732837</c:v>
                </c:pt>
                <c:pt idx="42">
                  <c:v>2.4420024420024422</c:v>
                </c:pt>
                <c:pt idx="43">
                  <c:v>2.3894862604540026</c:v>
                </c:pt>
                <c:pt idx="44">
                  <c:v>2.3391812865497079</c:v>
                </c:pt>
                <c:pt idx="45">
                  <c:v>2.2909507445589923</c:v>
                </c:pt>
                <c:pt idx="46">
                  <c:v>2.2446689113355784</c:v>
                </c:pt>
                <c:pt idx="47">
                  <c:v>2.2002200220022003</c:v>
                </c:pt>
                <c:pt idx="48">
                  <c:v>2.1574973031283715</c:v>
                </c:pt>
                <c:pt idx="49">
                  <c:v>2.1164021164021167</c:v>
                </c:pt>
                <c:pt idx="50">
                  <c:v>2.0768431983385258</c:v>
                </c:pt>
                <c:pt idx="51">
                  <c:v>2.0387359836901124</c:v>
                </c:pt>
                <c:pt idx="52">
                  <c:v>2.0020020020020022</c:v>
                </c:pt>
                <c:pt idx="53">
                  <c:v>1.9665683382497543</c:v>
                </c:pt>
                <c:pt idx="54">
                  <c:v>1.9323671497584543</c:v>
                </c:pt>
                <c:pt idx="55">
                  <c:v>1.8993352326685662</c:v>
                </c:pt>
                <c:pt idx="56">
                  <c:v>1.8674136321195147</c:v>
                </c:pt>
                <c:pt idx="57">
                  <c:v>1.8365472910927458</c:v>
                </c:pt>
                <c:pt idx="58">
                  <c:v>1.8066847335140019</c:v>
                </c:pt>
                <c:pt idx="59">
                  <c:v>1.7777777777777779</c:v>
                </c:pt>
                <c:pt idx="60">
                  <c:v>1.7497812773403327</c:v>
                </c:pt>
                <c:pt idx="61">
                  <c:v>1.7226528854435834</c:v>
                </c:pt>
                <c:pt idx="62">
                  <c:v>1.6963528413910096</c:v>
                </c:pt>
                <c:pt idx="63">
                  <c:v>1.6708437761069341</c:v>
                </c:pt>
                <c:pt idx="64">
                  <c:v>1.6460905349794241</c:v>
                </c:pt>
                <c:pt idx="65">
                  <c:v>1.6220600162206003</c:v>
                </c:pt>
                <c:pt idx="66">
                  <c:v>1.598721023181455</c:v>
                </c:pt>
                <c:pt idx="67">
                  <c:v>1.5760441292356189</c:v>
                </c:pt>
                <c:pt idx="68">
                  <c:v>1.5540015540015542</c:v>
                </c:pt>
                <c:pt idx="69">
                  <c:v>1.5325670498084294</c:v>
                </c:pt>
                <c:pt idx="70">
                  <c:v>1.5117157974300832</c:v>
                </c:pt>
                <c:pt idx="71">
                  <c:v>1.4914243102162568</c:v>
                </c:pt>
                <c:pt idx="72">
                  <c:v>1.4716703458425315</c:v>
                </c:pt>
                <c:pt idx="73">
                  <c:v>1.4524328249818448</c:v>
                </c:pt>
                <c:pt idx="74">
                  <c:v>1.4336917562724016</c:v>
                </c:pt>
                <c:pt idx="75">
                  <c:v>1.4154281670205238</c:v>
                </c:pt>
                <c:pt idx="76">
                  <c:v>1.3976240391334733</c:v>
                </c:pt>
                <c:pt idx="77">
                  <c:v>1.3802622498274675</c:v>
                </c:pt>
                <c:pt idx="78">
                  <c:v>1.36332651670075</c:v>
                </c:pt>
                <c:pt idx="79">
                  <c:v>1.3468013468013469</c:v>
                </c:pt>
                <c:pt idx="80">
                  <c:v>1.3306719893546242</c:v>
                </c:pt>
                <c:pt idx="81">
                  <c:v>1.3149243918474689</c:v>
                </c:pt>
                <c:pt idx="82">
                  <c:v>1.2995451591942822</c:v>
                </c:pt>
                <c:pt idx="83">
                  <c:v>1.2845215157353886</c:v>
                </c:pt>
                <c:pt idx="84">
                  <c:v>1.26984126984127</c:v>
                </c:pt>
                <c:pt idx="85">
                  <c:v>1.25549278091651</c:v>
                </c:pt>
                <c:pt idx="86">
                  <c:v>1.2414649286157668</c:v>
                </c:pt>
                <c:pt idx="87">
                  <c:v>1.2277470841006755</c:v>
                </c:pt>
                <c:pt idx="88">
                  <c:v>1.2143290831815423</c:v>
                </c:pt>
                <c:pt idx="89">
                  <c:v>1.2012012012012014</c:v>
                </c:pt>
                <c:pt idx="90">
                  <c:v>1.1883541295306002</c:v>
                </c:pt>
                <c:pt idx="91">
                  <c:v>1.1757789535567316</c:v>
                </c:pt>
                <c:pt idx="92">
                  <c:v>1.1634671320535197</c:v>
                </c:pt>
                <c:pt idx="93">
                  <c:v>1.1514104778353484</c:v>
                </c:pt>
                <c:pt idx="94">
                  <c:v>1.1396011396011396</c:v>
                </c:pt>
                <c:pt idx="95">
                  <c:v>1.1280315848843769</c:v>
                </c:pt>
                <c:pt idx="96">
                  <c:v>1.1166945840312676</c:v>
                </c:pt>
                <c:pt idx="97">
                  <c:v>1.105583195135434</c:v>
                </c:pt>
                <c:pt idx="98">
                  <c:v>1.0946907498631637</c:v>
                </c:pt>
                <c:pt idx="99">
                  <c:v>1.0840108401084012</c:v>
                </c:pt>
                <c:pt idx="100">
                  <c:v>1.0735373054213635</c:v>
                </c:pt>
                <c:pt idx="101">
                  <c:v>1.063264221158958</c:v>
                </c:pt>
                <c:pt idx="102">
                  <c:v>1.0531858873091102</c:v>
                </c:pt>
                <c:pt idx="103">
                  <c:v>1.0432968179447053</c:v>
                </c:pt>
                <c:pt idx="104">
                  <c:v>1.03359173126615</c:v>
                </c:pt>
                <c:pt idx="105">
                  <c:v>1.0240655401945726</c:v>
                </c:pt>
                <c:pt idx="106">
                  <c:v>1.0147133434804669</c:v>
                </c:pt>
                <c:pt idx="107">
                  <c:v>1.0055304172951234</c:v>
                </c:pt>
                <c:pt idx="108">
                  <c:v>1.0000000000000002</c:v>
                </c:pt>
                <c:pt idx="109">
                  <c:v>1.0000000000000002</c:v>
                </c:pt>
                <c:pt idx="110">
                  <c:v>1</c:v>
                </c:pt>
                <c:pt idx="111">
                  <c:v>1</c:v>
                </c:pt>
                <c:pt idx="112">
                  <c:v>1</c:v>
                </c:pt>
                <c:pt idx="113">
                  <c:v>1</c:v>
                </c:pt>
                <c:pt idx="114">
                  <c:v>1</c:v>
                </c:pt>
                <c:pt idx="115">
                  <c:v>1.0000000000000002</c:v>
                </c:pt>
                <c:pt idx="116">
                  <c:v>1</c:v>
                </c:pt>
                <c:pt idx="117">
                  <c:v>1.0000000000000002</c:v>
                </c:pt>
                <c:pt idx="118">
                  <c:v>1</c:v>
                </c:pt>
                <c:pt idx="119">
                  <c:v>1</c:v>
                </c:pt>
                <c:pt idx="120">
                  <c:v>1.0000000000000002</c:v>
                </c:pt>
                <c:pt idx="121">
                  <c:v>1.0000000000000002</c:v>
                </c:pt>
                <c:pt idx="122">
                  <c:v>1.0000000000000002</c:v>
                </c:pt>
                <c:pt idx="123">
                  <c:v>1</c:v>
                </c:pt>
                <c:pt idx="124">
                  <c:v>1.0000000000000002</c:v>
                </c:pt>
                <c:pt idx="125">
                  <c:v>1.0000000000000002</c:v>
                </c:pt>
                <c:pt idx="126">
                  <c:v>1.0000000000000002</c:v>
                </c:pt>
                <c:pt idx="127">
                  <c:v>1</c:v>
                </c:pt>
                <c:pt idx="128">
                  <c:v>1.0000000000000002</c:v>
                </c:pt>
                <c:pt idx="129">
                  <c:v>1.0000000000000002</c:v>
                </c:pt>
                <c:pt idx="130">
                  <c:v>1</c:v>
                </c:pt>
                <c:pt idx="131">
                  <c:v>1.0000000000000002</c:v>
                </c:pt>
                <c:pt idx="132">
                  <c:v>1</c:v>
                </c:pt>
                <c:pt idx="133">
                  <c:v>1</c:v>
                </c:pt>
                <c:pt idx="134">
                  <c:v>1.0000000000000002</c:v>
                </c:pt>
                <c:pt idx="135">
                  <c:v>1</c:v>
                </c:pt>
                <c:pt idx="136">
                  <c:v>1</c:v>
                </c:pt>
                <c:pt idx="137">
                  <c:v>1.0000000000000002</c:v>
                </c:pt>
                <c:pt idx="138">
                  <c:v>1.0000000000000002</c:v>
                </c:pt>
                <c:pt idx="139">
                  <c:v>1</c:v>
                </c:pt>
                <c:pt idx="140">
                  <c:v>1.0000000000000002</c:v>
                </c:pt>
                <c:pt idx="141">
                  <c:v>1</c:v>
                </c:pt>
                <c:pt idx="142">
                  <c:v>1</c:v>
                </c:pt>
                <c:pt idx="143">
                  <c:v>1.0000000000000002</c:v>
                </c:pt>
                <c:pt idx="144">
                  <c:v>1.0000000000000002</c:v>
                </c:pt>
                <c:pt idx="145">
                  <c:v>1</c:v>
                </c:pt>
                <c:pt idx="146">
                  <c:v>1.0000000000000002</c:v>
                </c:pt>
                <c:pt idx="147">
                  <c:v>1.0000000000000002</c:v>
                </c:pt>
                <c:pt idx="148">
                  <c:v>1</c:v>
                </c:pt>
                <c:pt idx="149">
                  <c:v>1.0000000000000002</c:v>
                </c:pt>
                <c:pt idx="150">
                  <c:v>1</c:v>
                </c:pt>
                <c:pt idx="151">
                  <c:v>1</c:v>
                </c:pt>
                <c:pt idx="152">
                  <c:v>1.0000000000000002</c:v>
                </c:pt>
                <c:pt idx="153">
                  <c:v>1</c:v>
                </c:pt>
                <c:pt idx="154">
                  <c:v>1.0000000000000002</c:v>
                </c:pt>
                <c:pt idx="155">
                  <c:v>1.0000000000000002</c:v>
                </c:pt>
                <c:pt idx="156">
                  <c:v>1.0000000000000002</c:v>
                </c:pt>
                <c:pt idx="157">
                  <c:v>1.0000000000000002</c:v>
                </c:pt>
                <c:pt idx="158">
                  <c:v>1.0000000000000002</c:v>
                </c:pt>
                <c:pt idx="159">
                  <c:v>1.0000000000000002</c:v>
                </c:pt>
                <c:pt idx="160">
                  <c:v>1.0000000000000002</c:v>
                </c:pt>
                <c:pt idx="161">
                  <c:v>1.0000000000000002</c:v>
                </c:pt>
                <c:pt idx="162">
                  <c:v>1</c:v>
                </c:pt>
                <c:pt idx="163">
                  <c:v>1.0000000000000002</c:v>
                </c:pt>
                <c:pt idx="164">
                  <c:v>1.0000000000000002</c:v>
                </c:pt>
                <c:pt idx="165">
                  <c:v>1.0000000000000002</c:v>
                </c:pt>
                <c:pt idx="166">
                  <c:v>1.0000000000000002</c:v>
                </c:pt>
                <c:pt idx="167">
                  <c:v>1.0000000000000002</c:v>
                </c:pt>
                <c:pt idx="168">
                  <c:v>1</c:v>
                </c:pt>
                <c:pt idx="169">
                  <c:v>1</c:v>
                </c:pt>
                <c:pt idx="170">
                  <c:v>1</c:v>
                </c:pt>
                <c:pt idx="171">
                  <c:v>1</c:v>
                </c:pt>
                <c:pt idx="172">
                  <c:v>1</c:v>
                </c:pt>
                <c:pt idx="173">
                  <c:v>1</c:v>
                </c:pt>
              </c:numCache>
            </c:numRef>
          </c:yVal>
          <c:smooth val="0"/>
          <c:extLst xmlns:c16r2="http://schemas.microsoft.com/office/drawing/2015/06/chart">
            <c:ext xmlns:c16="http://schemas.microsoft.com/office/drawing/2014/chart" uri="{C3380CC4-5D6E-409C-BE32-E72D297353CC}">
              <c16:uniqueId val="{00000000-9C1B-47EF-A56B-DBC9CC4FDF0F}"/>
            </c:ext>
          </c:extLst>
        </c:ser>
        <c:ser>
          <c:idx val="1"/>
          <c:order val="1"/>
          <c:tx>
            <c:strRef>
              <c:f>'SA selon volume prélv'!$I$79</c:f>
              <c:strCache>
                <c:ptCount val="1"/>
                <c:pt idx="0">
                  <c:v>f 0,75</c:v>
                </c:pt>
              </c:strCache>
            </c:strRef>
          </c:tx>
          <c:marker>
            <c:symbol val="none"/>
          </c:marker>
          <c:xVal>
            <c:numRef>
              <c:f>'SA selon volume prélv'!$J$83:$GA$83</c:f>
              <c:numCache>
                <c:formatCode>General</c:formatCode>
                <c:ptCount val="174"/>
                <c:pt idx="0">
                  <c:v>21</c:v>
                </c:pt>
                <c:pt idx="1">
                  <c:v>27</c:v>
                </c:pt>
                <c:pt idx="2">
                  <c:v>33</c:v>
                </c:pt>
                <c:pt idx="3">
                  <c:v>39</c:v>
                </c:pt>
                <c:pt idx="4">
                  <c:v>45</c:v>
                </c:pt>
                <c:pt idx="5">
                  <c:v>51</c:v>
                </c:pt>
                <c:pt idx="6">
                  <c:v>57</c:v>
                </c:pt>
                <c:pt idx="7">
                  <c:v>63</c:v>
                </c:pt>
                <c:pt idx="8">
                  <c:v>69</c:v>
                </c:pt>
                <c:pt idx="9">
                  <c:v>75</c:v>
                </c:pt>
                <c:pt idx="10">
                  <c:v>81</c:v>
                </c:pt>
                <c:pt idx="11">
                  <c:v>87</c:v>
                </c:pt>
                <c:pt idx="12">
                  <c:v>93</c:v>
                </c:pt>
                <c:pt idx="13">
                  <c:v>99</c:v>
                </c:pt>
                <c:pt idx="14">
                  <c:v>105</c:v>
                </c:pt>
                <c:pt idx="15">
                  <c:v>111</c:v>
                </c:pt>
                <c:pt idx="16">
                  <c:v>117</c:v>
                </c:pt>
                <c:pt idx="17">
                  <c:v>123</c:v>
                </c:pt>
                <c:pt idx="18">
                  <c:v>129</c:v>
                </c:pt>
                <c:pt idx="19">
                  <c:v>135</c:v>
                </c:pt>
                <c:pt idx="20">
                  <c:v>141</c:v>
                </c:pt>
                <c:pt idx="21">
                  <c:v>147</c:v>
                </c:pt>
                <c:pt idx="22">
                  <c:v>153</c:v>
                </c:pt>
                <c:pt idx="23">
                  <c:v>159</c:v>
                </c:pt>
                <c:pt idx="24">
                  <c:v>165</c:v>
                </c:pt>
                <c:pt idx="25">
                  <c:v>171</c:v>
                </c:pt>
                <c:pt idx="26">
                  <c:v>177</c:v>
                </c:pt>
                <c:pt idx="27">
                  <c:v>183</c:v>
                </c:pt>
                <c:pt idx="28">
                  <c:v>189</c:v>
                </c:pt>
                <c:pt idx="29">
                  <c:v>195</c:v>
                </c:pt>
                <c:pt idx="30">
                  <c:v>201</c:v>
                </c:pt>
                <c:pt idx="31">
                  <c:v>207</c:v>
                </c:pt>
                <c:pt idx="32">
                  <c:v>213</c:v>
                </c:pt>
                <c:pt idx="33">
                  <c:v>219</c:v>
                </c:pt>
                <c:pt idx="34">
                  <c:v>225</c:v>
                </c:pt>
                <c:pt idx="35">
                  <c:v>231</c:v>
                </c:pt>
                <c:pt idx="36">
                  <c:v>237</c:v>
                </c:pt>
                <c:pt idx="37">
                  <c:v>243</c:v>
                </c:pt>
                <c:pt idx="38">
                  <c:v>249</c:v>
                </c:pt>
                <c:pt idx="39">
                  <c:v>255</c:v>
                </c:pt>
                <c:pt idx="40">
                  <c:v>261</c:v>
                </c:pt>
                <c:pt idx="41">
                  <c:v>267</c:v>
                </c:pt>
                <c:pt idx="42">
                  <c:v>273</c:v>
                </c:pt>
                <c:pt idx="43">
                  <c:v>279</c:v>
                </c:pt>
                <c:pt idx="44">
                  <c:v>285</c:v>
                </c:pt>
                <c:pt idx="45">
                  <c:v>291</c:v>
                </c:pt>
                <c:pt idx="46">
                  <c:v>297</c:v>
                </c:pt>
                <c:pt idx="47">
                  <c:v>303</c:v>
                </c:pt>
                <c:pt idx="48">
                  <c:v>309</c:v>
                </c:pt>
                <c:pt idx="49">
                  <c:v>315</c:v>
                </c:pt>
                <c:pt idx="50">
                  <c:v>321</c:v>
                </c:pt>
                <c:pt idx="51">
                  <c:v>327</c:v>
                </c:pt>
                <c:pt idx="52">
                  <c:v>333</c:v>
                </c:pt>
                <c:pt idx="53">
                  <c:v>339</c:v>
                </c:pt>
                <c:pt idx="54">
                  <c:v>345</c:v>
                </c:pt>
                <c:pt idx="55">
                  <c:v>351</c:v>
                </c:pt>
                <c:pt idx="56">
                  <c:v>357</c:v>
                </c:pt>
                <c:pt idx="57">
                  <c:v>363</c:v>
                </c:pt>
                <c:pt idx="58">
                  <c:v>369</c:v>
                </c:pt>
                <c:pt idx="59">
                  <c:v>375</c:v>
                </c:pt>
                <c:pt idx="60">
                  <c:v>381</c:v>
                </c:pt>
                <c:pt idx="61">
                  <c:v>387</c:v>
                </c:pt>
                <c:pt idx="62">
                  <c:v>393</c:v>
                </c:pt>
                <c:pt idx="63">
                  <c:v>399</c:v>
                </c:pt>
                <c:pt idx="64">
                  <c:v>405</c:v>
                </c:pt>
                <c:pt idx="65">
                  <c:v>411</c:v>
                </c:pt>
                <c:pt idx="66">
                  <c:v>417</c:v>
                </c:pt>
                <c:pt idx="67">
                  <c:v>423</c:v>
                </c:pt>
                <c:pt idx="68">
                  <c:v>429</c:v>
                </c:pt>
                <c:pt idx="69">
                  <c:v>435</c:v>
                </c:pt>
                <c:pt idx="70">
                  <c:v>441</c:v>
                </c:pt>
                <c:pt idx="71">
                  <c:v>447</c:v>
                </c:pt>
                <c:pt idx="72">
                  <c:v>453</c:v>
                </c:pt>
                <c:pt idx="73">
                  <c:v>459</c:v>
                </c:pt>
                <c:pt idx="74">
                  <c:v>465</c:v>
                </c:pt>
                <c:pt idx="75">
                  <c:v>471</c:v>
                </c:pt>
                <c:pt idx="76">
                  <c:v>477</c:v>
                </c:pt>
                <c:pt idx="77">
                  <c:v>483</c:v>
                </c:pt>
                <c:pt idx="78">
                  <c:v>489</c:v>
                </c:pt>
                <c:pt idx="79">
                  <c:v>495</c:v>
                </c:pt>
                <c:pt idx="80">
                  <c:v>501</c:v>
                </c:pt>
                <c:pt idx="81">
                  <c:v>507</c:v>
                </c:pt>
                <c:pt idx="82">
                  <c:v>513</c:v>
                </c:pt>
                <c:pt idx="83">
                  <c:v>519</c:v>
                </c:pt>
                <c:pt idx="84">
                  <c:v>525</c:v>
                </c:pt>
                <c:pt idx="85">
                  <c:v>531</c:v>
                </c:pt>
                <c:pt idx="86">
                  <c:v>537</c:v>
                </c:pt>
                <c:pt idx="87">
                  <c:v>543</c:v>
                </c:pt>
                <c:pt idx="88">
                  <c:v>549</c:v>
                </c:pt>
                <c:pt idx="89">
                  <c:v>555</c:v>
                </c:pt>
                <c:pt idx="90">
                  <c:v>561</c:v>
                </c:pt>
                <c:pt idx="91">
                  <c:v>567</c:v>
                </c:pt>
                <c:pt idx="92">
                  <c:v>573</c:v>
                </c:pt>
                <c:pt idx="93">
                  <c:v>579</c:v>
                </c:pt>
                <c:pt idx="94">
                  <c:v>585</c:v>
                </c:pt>
                <c:pt idx="95">
                  <c:v>591</c:v>
                </c:pt>
                <c:pt idx="96">
                  <c:v>597</c:v>
                </c:pt>
                <c:pt idx="97">
                  <c:v>603</c:v>
                </c:pt>
                <c:pt idx="98">
                  <c:v>609</c:v>
                </c:pt>
                <c:pt idx="99">
                  <c:v>615</c:v>
                </c:pt>
                <c:pt idx="100">
                  <c:v>621</c:v>
                </c:pt>
                <c:pt idx="101">
                  <c:v>627</c:v>
                </c:pt>
                <c:pt idx="102">
                  <c:v>633</c:v>
                </c:pt>
                <c:pt idx="103">
                  <c:v>639</c:v>
                </c:pt>
                <c:pt idx="104">
                  <c:v>645</c:v>
                </c:pt>
                <c:pt idx="105">
                  <c:v>651</c:v>
                </c:pt>
                <c:pt idx="106">
                  <c:v>657</c:v>
                </c:pt>
                <c:pt idx="107">
                  <c:v>663</c:v>
                </c:pt>
                <c:pt idx="108">
                  <c:v>669</c:v>
                </c:pt>
                <c:pt idx="109">
                  <c:v>675</c:v>
                </c:pt>
                <c:pt idx="110">
                  <c:v>681</c:v>
                </c:pt>
                <c:pt idx="111">
                  <c:v>687</c:v>
                </c:pt>
                <c:pt idx="112">
                  <c:v>693</c:v>
                </c:pt>
                <c:pt idx="113">
                  <c:v>699</c:v>
                </c:pt>
                <c:pt idx="114">
                  <c:v>705</c:v>
                </c:pt>
                <c:pt idx="115">
                  <c:v>711</c:v>
                </c:pt>
                <c:pt idx="116">
                  <c:v>717</c:v>
                </c:pt>
                <c:pt idx="117">
                  <c:v>723</c:v>
                </c:pt>
                <c:pt idx="118">
                  <c:v>729</c:v>
                </c:pt>
                <c:pt idx="119">
                  <c:v>735</c:v>
                </c:pt>
                <c:pt idx="120">
                  <c:v>741</c:v>
                </c:pt>
                <c:pt idx="121">
                  <c:v>747</c:v>
                </c:pt>
                <c:pt idx="122">
                  <c:v>753</c:v>
                </c:pt>
                <c:pt idx="123">
                  <c:v>759</c:v>
                </c:pt>
                <c:pt idx="124">
                  <c:v>765</c:v>
                </c:pt>
                <c:pt idx="125">
                  <c:v>771</c:v>
                </c:pt>
                <c:pt idx="126">
                  <c:v>777</c:v>
                </c:pt>
                <c:pt idx="127">
                  <c:v>783</c:v>
                </c:pt>
                <c:pt idx="128">
                  <c:v>789</c:v>
                </c:pt>
                <c:pt idx="129">
                  <c:v>795</c:v>
                </c:pt>
                <c:pt idx="130">
                  <c:v>801</c:v>
                </c:pt>
                <c:pt idx="131">
                  <c:v>807</c:v>
                </c:pt>
                <c:pt idx="132">
                  <c:v>813</c:v>
                </c:pt>
                <c:pt idx="133">
                  <c:v>819</c:v>
                </c:pt>
                <c:pt idx="134">
                  <c:v>825</c:v>
                </c:pt>
                <c:pt idx="135">
                  <c:v>831</c:v>
                </c:pt>
                <c:pt idx="136">
                  <c:v>837</c:v>
                </c:pt>
                <c:pt idx="137">
                  <c:v>843</c:v>
                </c:pt>
                <c:pt idx="138">
                  <c:v>849</c:v>
                </c:pt>
                <c:pt idx="139">
                  <c:v>855</c:v>
                </c:pt>
                <c:pt idx="140">
                  <c:v>861</c:v>
                </c:pt>
                <c:pt idx="141">
                  <c:v>867</c:v>
                </c:pt>
                <c:pt idx="142">
                  <c:v>873</c:v>
                </c:pt>
                <c:pt idx="143">
                  <c:v>879</c:v>
                </c:pt>
                <c:pt idx="144">
                  <c:v>885</c:v>
                </c:pt>
                <c:pt idx="145">
                  <c:v>891</c:v>
                </c:pt>
                <c:pt idx="146">
                  <c:v>897</c:v>
                </c:pt>
                <c:pt idx="147">
                  <c:v>903</c:v>
                </c:pt>
                <c:pt idx="148">
                  <c:v>909</c:v>
                </c:pt>
                <c:pt idx="149">
                  <c:v>915</c:v>
                </c:pt>
                <c:pt idx="150">
                  <c:v>921</c:v>
                </c:pt>
                <c:pt idx="151">
                  <c:v>927</c:v>
                </c:pt>
                <c:pt idx="152">
                  <c:v>933</c:v>
                </c:pt>
                <c:pt idx="153">
                  <c:v>939</c:v>
                </c:pt>
                <c:pt idx="154">
                  <c:v>945</c:v>
                </c:pt>
                <c:pt idx="155">
                  <c:v>951</c:v>
                </c:pt>
                <c:pt idx="156">
                  <c:v>957</c:v>
                </c:pt>
                <c:pt idx="157">
                  <c:v>963</c:v>
                </c:pt>
                <c:pt idx="158">
                  <c:v>969</c:v>
                </c:pt>
                <c:pt idx="159">
                  <c:v>975</c:v>
                </c:pt>
                <c:pt idx="160">
                  <c:v>981</c:v>
                </c:pt>
                <c:pt idx="161">
                  <c:v>987</c:v>
                </c:pt>
                <c:pt idx="162">
                  <c:v>993</c:v>
                </c:pt>
                <c:pt idx="163">
                  <c:v>999</c:v>
                </c:pt>
                <c:pt idx="164">
                  <c:v>1005</c:v>
                </c:pt>
                <c:pt idx="165">
                  <c:v>1011</c:v>
                </c:pt>
                <c:pt idx="166">
                  <c:v>1017</c:v>
                </c:pt>
                <c:pt idx="167">
                  <c:v>1023</c:v>
                </c:pt>
                <c:pt idx="168">
                  <c:v>1029</c:v>
                </c:pt>
                <c:pt idx="169">
                  <c:v>1035</c:v>
                </c:pt>
                <c:pt idx="170">
                  <c:v>1041</c:v>
                </c:pt>
                <c:pt idx="171">
                  <c:v>1047</c:v>
                </c:pt>
                <c:pt idx="172">
                  <c:v>1053</c:v>
                </c:pt>
                <c:pt idx="173">
                  <c:v>1059</c:v>
                </c:pt>
              </c:numCache>
            </c:numRef>
          </c:xVal>
          <c:yVal>
            <c:numRef>
              <c:f>'SA selon volume prélv'!$J$79:$GA$79</c:f>
              <c:numCache>
                <c:formatCode>0.0</c:formatCode>
                <c:ptCount val="174"/>
                <c:pt idx="0">
                  <c:v>5.291005291005292</c:v>
                </c:pt>
                <c:pt idx="1">
                  <c:v>4.1152263374485605</c:v>
                </c:pt>
                <c:pt idx="2">
                  <c:v>3.3670033670033672</c:v>
                </c:pt>
                <c:pt idx="3">
                  <c:v>2.9999999999999996</c:v>
                </c:pt>
                <c:pt idx="4">
                  <c:v>3</c:v>
                </c:pt>
                <c:pt idx="5">
                  <c:v>3</c:v>
                </c:pt>
                <c:pt idx="6">
                  <c:v>3</c:v>
                </c:pt>
                <c:pt idx="7">
                  <c:v>3</c:v>
                </c:pt>
                <c:pt idx="8">
                  <c:v>3.0000000000000004</c:v>
                </c:pt>
                <c:pt idx="9">
                  <c:v>3</c:v>
                </c:pt>
                <c:pt idx="10">
                  <c:v>3</c:v>
                </c:pt>
                <c:pt idx="11">
                  <c:v>3</c:v>
                </c:pt>
                <c:pt idx="12">
                  <c:v>3</c:v>
                </c:pt>
                <c:pt idx="13">
                  <c:v>3</c:v>
                </c:pt>
                <c:pt idx="14">
                  <c:v>2.9999999999999996</c:v>
                </c:pt>
                <c:pt idx="15">
                  <c:v>2.9999999999999996</c:v>
                </c:pt>
                <c:pt idx="16">
                  <c:v>3</c:v>
                </c:pt>
                <c:pt idx="17">
                  <c:v>3</c:v>
                </c:pt>
                <c:pt idx="18">
                  <c:v>3</c:v>
                </c:pt>
                <c:pt idx="19">
                  <c:v>3.0000000000000004</c:v>
                </c:pt>
                <c:pt idx="20">
                  <c:v>3</c:v>
                </c:pt>
                <c:pt idx="21">
                  <c:v>3</c:v>
                </c:pt>
                <c:pt idx="22">
                  <c:v>3</c:v>
                </c:pt>
                <c:pt idx="23">
                  <c:v>2.9999999999999996</c:v>
                </c:pt>
                <c:pt idx="24">
                  <c:v>3</c:v>
                </c:pt>
                <c:pt idx="25">
                  <c:v>3</c:v>
                </c:pt>
                <c:pt idx="26">
                  <c:v>2.9999999999999996</c:v>
                </c:pt>
                <c:pt idx="27">
                  <c:v>3</c:v>
                </c:pt>
                <c:pt idx="28">
                  <c:v>3</c:v>
                </c:pt>
                <c:pt idx="29">
                  <c:v>3</c:v>
                </c:pt>
                <c:pt idx="30">
                  <c:v>2.9999999999999996</c:v>
                </c:pt>
                <c:pt idx="31">
                  <c:v>3</c:v>
                </c:pt>
                <c:pt idx="32">
                  <c:v>3.0000000000000004</c:v>
                </c:pt>
                <c:pt idx="33">
                  <c:v>3.0000000000000004</c:v>
                </c:pt>
                <c:pt idx="34">
                  <c:v>2.9629629629629624</c:v>
                </c:pt>
                <c:pt idx="35">
                  <c:v>2.8860028860028852</c:v>
                </c:pt>
                <c:pt idx="36">
                  <c:v>2.8129395218002808</c:v>
                </c:pt>
                <c:pt idx="37">
                  <c:v>2.7434842249657065</c:v>
                </c:pt>
                <c:pt idx="38">
                  <c:v>2.6773761713520745</c:v>
                </c:pt>
                <c:pt idx="39">
                  <c:v>2.6143790849673199</c:v>
                </c:pt>
                <c:pt idx="40">
                  <c:v>2.5542784163473815</c:v>
                </c:pt>
                <c:pt idx="41">
                  <c:v>2.4968789013732828</c:v>
                </c:pt>
                <c:pt idx="42">
                  <c:v>2.4420024420024418</c:v>
                </c:pt>
                <c:pt idx="43">
                  <c:v>2.3894862604540021</c:v>
                </c:pt>
                <c:pt idx="44">
                  <c:v>2.3391812865497075</c:v>
                </c:pt>
                <c:pt idx="45">
                  <c:v>2.2909507445589918</c:v>
                </c:pt>
                <c:pt idx="46">
                  <c:v>2.244668911335578</c:v>
                </c:pt>
                <c:pt idx="47">
                  <c:v>2.2002200220021999</c:v>
                </c:pt>
                <c:pt idx="48">
                  <c:v>2.1574973031283711</c:v>
                </c:pt>
                <c:pt idx="49">
                  <c:v>2.1164021164021163</c:v>
                </c:pt>
                <c:pt idx="50">
                  <c:v>2.0768431983385249</c:v>
                </c:pt>
                <c:pt idx="51">
                  <c:v>2.038735983690112</c:v>
                </c:pt>
                <c:pt idx="52">
                  <c:v>2.0020020020020017</c:v>
                </c:pt>
                <c:pt idx="53">
                  <c:v>1.9665683382497541</c:v>
                </c:pt>
                <c:pt idx="54">
                  <c:v>1.9323671497584538</c:v>
                </c:pt>
                <c:pt idx="55">
                  <c:v>1.8993352326685657</c:v>
                </c:pt>
                <c:pt idx="56">
                  <c:v>1.8674136321195143</c:v>
                </c:pt>
                <c:pt idx="57">
                  <c:v>1.8365472910927456</c:v>
                </c:pt>
                <c:pt idx="58">
                  <c:v>1.8066847335140015</c:v>
                </c:pt>
                <c:pt idx="59">
                  <c:v>1.7777777777777777</c:v>
                </c:pt>
                <c:pt idx="60">
                  <c:v>1.7497812773403323</c:v>
                </c:pt>
                <c:pt idx="61">
                  <c:v>1.7226528854435827</c:v>
                </c:pt>
                <c:pt idx="62">
                  <c:v>1.6963528413910092</c:v>
                </c:pt>
                <c:pt idx="63">
                  <c:v>1.6708437761069339</c:v>
                </c:pt>
                <c:pt idx="64">
                  <c:v>1.6460905349794237</c:v>
                </c:pt>
                <c:pt idx="65">
                  <c:v>1.6220600162206</c:v>
                </c:pt>
                <c:pt idx="66">
                  <c:v>1.5987210231814546</c:v>
                </c:pt>
                <c:pt idx="67">
                  <c:v>1.5760441292356184</c:v>
                </c:pt>
                <c:pt idx="68">
                  <c:v>1.5540015540015537</c:v>
                </c:pt>
                <c:pt idx="69">
                  <c:v>1.5325670498084289</c:v>
                </c:pt>
                <c:pt idx="70">
                  <c:v>1.5117157974300828</c:v>
                </c:pt>
                <c:pt idx="71">
                  <c:v>1.4914243102162563</c:v>
                </c:pt>
                <c:pt idx="72">
                  <c:v>1.4716703458425311</c:v>
                </c:pt>
                <c:pt idx="73">
                  <c:v>1.4524328249818446</c:v>
                </c:pt>
                <c:pt idx="74">
                  <c:v>1.4336917562724014</c:v>
                </c:pt>
                <c:pt idx="75">
                  <c:v>1.4154281670205238</c:v>
                </c:pt>
                <c:pt idx="76">
                  <c:v>1.3976240391334729</c:v>
                </c:pt>
                <c:pt idx="77">
                  <c:v>1.380262249827467</c:v>
                </c:pt>
                <c:pt idx="78">
                  <c:v>1.3633265167007496</c:v>
                </c:pt>
                <c:pt idx="79">
                  <c:v>1.3468013468013467</c:v>
                </c:pt>
                <c:pt idx="80">
                  <c:v>1.3306719893546239</c:v>
                </c:pt>
                <c:pt idx="81">
                  <c:v>1.3149243918474687</c:v>
                </c:pt>
                <c:pt idx="82">
                  <c:v>1.2995451591942817</c:v>
                </c:pt>
                <c:pt idx="83">
                  <c:v>1.2845215157353884</c:v>
                </c:pt>
                <c:pt idx="84">
                  <c:v>1.2698412698412698</c:v>
                </c:pt>
                <c:pt idx="85">
                  <c:v>1.2554927809165097</c:v>
                </c:pt>
                <c:pt idx="86">
                  <c:v>1.2414649286157664</c:v>
                </c:pt>
                <c:pt idx="87">
                  <c:v>1.227747084100675</c:v>
                </c:pt>
                <c:pt idx="88">
                  <c:v>1.2143290831815421</c:v>
                </c:pt>
                <c:pt idx="89">
                  <c:v>1.201201201201201</c:v>
                </c:pt>
                <c:pt idx="90">
                  <c:v>1.1883541295305999</c:v>
                </c:pt>
                <c:pt idx="91">
                  <c:v>1.1757789535567313</c:v>
                </c:pt>
                <c:pt idx="92">
                  <c:v>1.1634671320535193</c:v>
                </c:pt>
                <c:pt idx="93">
                  <c:v>1.1514104778353482</c:v>
                </c:pt>
                <c:pt idx="94">
                  <c:v>1.1396011396011394</c:v>
                </c:pt>
                <c:pt idx="95">
                  <c:v>1.1280315848843767</c:v>
                </c:pt>
                <c:pt idx="96">
                  <c:v>1.1166945840312674</c:v>
                </c:pt>
                <c:pt idx="97">
                  <c:v>1.1055831951354338</c:v>
                </c:pt>
                <c:pt idx="98">
                  <c:v>1.0946907498631635</c:v>
                </c:pt>
                <c:pt idx="99">
                  <c:v>1.084010840108401</c:v>
                </c:pt>
                <c:pt idx="100">
                  <c:v>1.0735373054213633</c:v>
                </c:pt>
                <c:pt idx="101">
                  <c:v>1.0632642211589578</c:v>
                </c:pt>
                <c:pt idx="102">
                  <c:v>1.05318588730911</c:v>
                </c:pt>
                <c:pt idx="103">
                  <c:v>1.0432968179447051</c:v>
                </c:pt>
                <c:pt idx="104">
                  <c:v>1.0335917312661498</c:v>
                </c:pt>
                <c:pt idx="105">
                  <c:v>1.0240655401945724</c:v>
                </c:pt>
                <c:pt idx="106">
                  <c:v>1.0147133434804667</c:v>
                </c:pt>
                <c:pt idx="107">
                  <c:v>1.0055304172951229</c:v>
                </c:pt>
                <c:pt idx="108">
                  <c:v>0.99999999999999989</c:v>
                </c:pt>
                <c:pt idx="109">
                  <c:v>1.0000000000000002</c:v>
                </c:pt>
                <c:pt idx="110">
                  <c:v>0.99999999999999989</c:v>
                </c:pt>
                <c:pt idx="111">
                  <c:v>1</c:v>
                </c:pt>
                <c:pt idx="112">
                  <c:v>1</c:v>
                </c:pt>
                <c:pt idx="113">
                  <c:v>1</c:v>
                </c:pt>
                <c:pt idx="114">
                  <c:v>1</c:v>
                </c:pt>
                <c:pt idx="115">
                  <c:v>1</c:v>
                </c:pt>
                <c:pt idx="116">
                  <c:v>1</c:v>
                </c:pt>
                <c:pt idx="117">
                  <c:v>1</c:v>
                </c:pt>
                <c:pt idx="118">
                  <c:v>0.99999999999999989</c:v>
                </c:pt>
                <c:pt idx="119">
                  <c:v>1</c:v>
                </c:pt>
                <c:pt idx="120">
                  <c:v>1</c:v>
                </c:pt>
                <c:pt idx="121">
                  <c:v>0.99999999999999989</c:v>
                </c:pt>
                <c:pt idx="122">
                  <c:v>0.99999999999999989</c:v>
                </c:pt>
                <c:pt idx="123">
                  <c:v>1</c:v>
                </c:pt>
                <c:pt idx="124">
                  <c:v>1</c:v>
                </c:pt>
                <c:pt idx="125">
                  <c:v>1</c:v>
                </c:pt>
                <c:pt idx="126">
                  <c:v>1</c:v>
                </c:pt>
                <c:pt idx="127">
                  <c:v>1</c:v>
                </c:pt>
                <c:pt idx="128">
                  <c:v>1</c:v>
                </c:pt>
                <c:pt idx="129">
                  <c:v>1</c:v>
                </c:pt>
                <c:pt idx="130">
                  <c:v>0.99999999999999989</c:v>
                </c:pt>
                <c:pt idx="131">
                  <c:v>1.0000000000000002</c:v>
                </c:pt>
                <c:pt idx="132">
                  <c:v>0.99999999999999989</c:v>
                </c:pt>
                <c:pt idx="133">
                  <c:v>1.0000000000000002</c:v>
                </c:pt>
                <c:pt idx="134">
                  <c:v>1.0000000000000002</c:v>
                </c:pt>
                <c:pt idx="135">
                  <c:v>1</c:v>
                </c:pt>
                <c:pt idx="136">
                  <c:v>1</c:v>
                </c:pt>
                <c:pt idx="137">
                  <c:v>0.99999999999999989</c:v>
                </c:pt>
                <c:pt idx="138">
                  <c:v>0.99999999999999989</c:v>
                </c:pt>
                <c:pt idx="139">
                  <c:v>1.0000000000000002</c:v>
                </c:pt>
                <c:pt idx="140">
                  <c:v>1</c:v>
                </c:pt>
                <c:pt idx="141">
                  <c:v>1.0000000000000002</c:v>
                </c:pt>
                <c:pt idx="142">
                  <c:v>1</c:v>
                </c:pt>
                <c:pt idx="143">
                  <c:v>1.0000000000000002</c:v>
                </c:pt>
                <c:pt idx="144">
                  <c:v>1</c:v>
                </c:pt>
                <c:pt idx="145">
                  <c:v>0.99999999999999989</c:v>
                </c:pt>
                <c:pt idx="146">
                  <c:v>1.0000000000000002</c:v>
                </c:pt>
                <c:pt idx="147">
                  <c:v>1.0000000000000002</c:v>
                </c:pt>
                <c:pt idx="148">
                  <c:v>1</c:v>
                </c:pt>
                <c:pt idx="149">
                  <c:v>1</c:v>
                </c:pt>
                <c:pt idx="150">
                  <c:v>1.0000000000000002</c:v>
                </c:pt>
                <c:pt idx="151">
                  <c:v>1</c:v>
                </c:pt>
                <c:pt idx="152">
                  <c:v>0.99999999999999989</c:v>
                </c:pt>
                <c:pt idx="153">
                  <c:v>1</c:v>
                </c:pt>
                <c:pt idx="154">
                  <c:v>1.0000000000000002</c:v>
                </c:pt>
                <c:pt idx="155">
                  <c:v>0.99999999999999989</c:v>
                </c:pt>
                <c:pt idx="156">
                  <c:v>1</c:v>
                </c:pt>
                <c:pt idx="157">
                  <c:v>1</c:v>
                </c:pt>
                <c:pt idx="158">
                  <c:v>1.0000000000000002</c:v>
                </c:pt>
                <c:pt idx="159">
                  <c:v>1</c:v>
                </c:pt>
                <c:pt idx="160">
                  <c:v>1</c:v>
                </c:pt>
                <c:pt idx="161">
                  <c:v>1</c:v>
                </c:pt>
                <c:pt idx="162">
                  <c:v>1</c:v>
                </c:pt>
                <c:pt idx="163">
                  <c:v>0.99999999999999989</c:v>
                </c:pt>
                <c:pt idx="164">
                  <c:v>1</c:v>
                </c:pt>
                <c:pt idx="165">
                  <c:v>1</c:v>
                </c:pt>
                <c:pt idx="166">
                  <c:v>0.99999999999999989</c:v>
                </c:pt>
                <c:pt idx="167">
                  <c:v>0.99999999999999989</c:v>
                </c:pt>
                <c:pt idx="168">
                  <c:v>0.99999999999999989</c:v>
                </c:pt>
                <c:pt idx="169">
                  <c:v>0.99999999999999989</c:v>
                </c:pt>
                <c:pt idx="170">
                  <c:v>1.0000000000000002</c:v>
                </c:pt>
                <c:pt idx="171">
                  <c:v>0.99999999999999989</c:v>
                </c:pt>
                <c:pt idx="172">
                  <c:v>1.0000000000000002</c:v>
                </c:pt>
                <c:pt idx="173">
                  <c:v>0.99999999999999989</c:v>
                </c:pt>
              </c:numCache>
            </c:numRef>
          </c:yVal>
          <c:smooth val="0"/>
          <c:extLst xmlns:c16r2="http://schemas.microsoft.com/office/drawing/2015/06/chart">
            <c:ext xmlns:c16="http://schemas.microsoft.com/office/drawing/2014/chart" uri="{C3380CC4-5D6E-409C-BE32-E72D297353CC}">
              <c16:uniqueId val="{00000001-9C1B-47EF-A56B-DBC9CC4FDF0F}"/>
            </c:ext>
          </c:extLst>
        </c:ser>
        <c:ser>
          <c:idx val="2"/>
          <c:order val="2"/>
          <c:tx>
            <c:strRef>
              <c:f>'SA selon volume prélv'!$I$80</c:f>
              <c:strCache>
                <c:ptCount val="1"/>
                <c:pt idx="0">
                  <c:v>f 0,5</c:v>
                </c:pt>
              </c:strCache>
            </c:strRef>
          </c:tx>
          <c:marker>
            <c:symbol val="none"/>
          </c:marker>
          <c:xVal>
            <c:numRef>
              <c:f>'SA selon volume prélv'!$J$83:$GA$83</c:f>
              <c:numCache>
                <c:formatCode>General</c:formatCode>
                <c:ptCount val="174"/>
                <c:pt idx="0">
                  <c:v>21</c:v>
                </c:pt>
                <c:pt idx="1">
                  <c:v>27</c:v>
                </c:pt>
                <c:pt idx="2">
                  <c:v>33</c:v>
                </c:pt>
                <c:pt idx="3">
                  <c:v>39</c:v>
                </c:pt>
                <c:pt idx="4">
                  <c:v>45</c:v>
                </c:pt>
                <c:pt idx="5">
                  <c:v>51</c:v>
                </c:pt>
                <c:pt idx="6">
                  <c:v>57</c:v>
                </c:pt>
                <c:pt idx="7">
                  <c:v>63</c:v>
                </c:pt>
                <c:pt idx="8">
                  <c:v>69</c:v>
                </c:pt>
                <c:pt idx="9">
                  <c:v>75</c:v>
                </c:pt>
                <c:pt idx="10">
                  <c:v>81</c:v>
                </c:pt>
                <c:pt idx="11">
                  <c:v>87</c:v>
                </c:pt>
                <c:pt idx="12">
                  <c:v>93</c:v>
                </c:pt>
                <c:pt idx="13">
                  <c:v>99</c:v>
                </c:pt>
                <c:pt idx="14">
                  <c:v>105</c:v>
                </c:pt>
                <c:pt idx="15">
                  <c:v>111</c:v>
                </c:pt>
                <c:pt idx="16">
                  <c:v>117</c:v>
                </c:pt>
                <c:pt idx="17">
                  <c:v>123</c:v>
                </c:pt>
                <c:pt idx="18">
                  <c:v>129</c:v>
                </c:pt>
                <c:pt idx="19">
                  <c:v>135</c:v>
                </c:pt>
                <c:pt idx="20">
                  <c:v>141</c:v>
                </c:pt>
                <c:pt idx="21">
                  <c:v>147</c:v>
                </c:pt>
                <c:pt idx="22">
                  <c:v>153</c:v>
                </c:pt>
                <c:pt idx="23">
                  <c:v>159</c:v>
                </c:pt>
                <c:pt idx="24">
                  <c:v>165</c:v>
                </c:pt>
                <c:pt idx="25">
                  <c:v>171</c:v>
                </c:pt>
                <c:pt idx="26">
                  <c:v>177</c:v>
                </c:pt>
                <c:pt idx="27">
                  <c:v>183</c:v>
                </c:pt>
                <c:pt idx="28">
                  <c:v>189</c:v>
                </c:pt>
                <c:pt idx="29">
                  <c:v>195</c:v>
                </c:pt>
                <c:pt idx="30">
                  <c:v>201</c:v>
                </c:pt>
                <c:pt idx="31">
                  <c:v>207</c:v>
                </c:pt>
                <c:pt idx="32">
                  <c:v>213</c:v>
                </c:pt>
                <c:pt idx="33">
                  <c:v>219</c:v>
                </c:pt>
                <c:pt idx="34">
                  <c:v>225</c:v>
                </c:pt>
                <c:pt idx="35">
                  <c:v>231</c:v>
                </c:pt>
                <c:pt idx="36">
                  <c:v>237</c:v>
                </c:pt>
                <c:pt idx="37">
                  <c:v>243</c:v>
                </c:pt>
                <c:pt idx="38">
                  <c:v>249</c:v>
                </c:pt>
                <c:pt idx="39">
                  <c:v>255</c:v>
                </c:pt>
                <c:pt idx="40">
                  <c:v>261</c:v>
                </c:pt>
                <c:pt idx="41">
                  <c:v>267</c:v>
                </c:pt>
                <c:pt idx="42">
                  <c:v>273</c:v>
                </c:pt>
                <c:pt idx="43">
                  <c:v>279</c:v>
                </c:pt>
                <c:pt idx="44">
                  <c:v>285</c:v>
                </c:pt>
                <c:pt idx="45">
                  <c:v>291</c:v>
                </c:pt>
                <c:pt idx="46">
                  <c:v>297</c:v>
                </c:pt>
                <c:pt idx="47">
                  <c:v>303</c:v>
                </c:pt>
                <c:pt idx="48">
                  <c:v>309</c:v>
                </c:pt>
                <c:pt idx="49">
                  <c:v>315</c:v>
                </c:pt>
                <c:pt idx="50">
                  <c:v>321</c:v>
                </c:pt>
                <c:pt idx="51">
                  <c:v>327</c:v>
                </c:pt>
                <c:pt idx="52">
                  <c:v>333</c:v>
                </c:pt>
                <c:pt idx="53">
                  <c:v>339</c:v>
                </c:pt>
                <c:pt idx="54">
                  <c:v>345</c:v>
                </c:pt>
                <c:pt idx="55">
                  <c:v>351</c:v>
                </c:pt>
                <c:pt idx="56">
                  <c:v>357</c:v>
                </c:pt>
                <c:pt idx="57">
                  <c:v>363</c:v>
                </c:pt>
                <c:pt idx="58">
                  <c:v>369</c:v>
                </c:pt>
                <c:pt idx="59">
                  <c:v>375</c:v>
                </c:pt>
                <c:pt idx="60">
                  <c:v>381</c:v>
                </c:pt>
                <c:pt idx="61">
                  <c:v>387</c:v>
                </c:pt>
                <c:pt idx="62">
                  <c:v>393</c:v>
                </c:pt>
                <c:pt idx="63">
                  <c:v>399</c:v>
                </c:pt>
                <c:pt idx="64">
                  <c:v>405</c:v>
                </c:pt>
                <c:pt idx="65">
                  <c:v>411</c:v>
                </c:pt>
                <c:pt idx="66">
                  <c:v>417</c:v>
                </c:pt>
                <c:pt idx="67">
                  <c:v>423</c:v>
                </c:pt>
                <c:pt idx="68">
                  <c:v>429</c:v>
                </c:pt>
                <c:pt idx="69">
                  <c:v>435</c:v>
                </c:pt>
                <c:pt idx="70">
                  <c:v>441</c:v>
                </c:pt>
                <c:pt idx="71">
                  <c:v>447</c:v>
                </c:pt>
                <c:pt idx="72">
                  <c:v>453</c:v>
                </c:pt>
                <c:pt idx="73">
                  <c:v>459</c:v>
                </c:pt>
                <c:pt idx="74">
                  <c:v>465</c:v>
                </c:pt>
                <c:pt idx="75">
                  <c:v>471</c:v>
                </c:pt>
                <c:pt idx="76">
                  <c:v>477</c:v>
                </c:pt>
                <c:pt idx="77">
                  <c:v>483</c:v>
                </c:pt>
                <c:pt idx="78">
                  <c:v>489</c:v>
                </c:pt>
                <c:pt idx="79">
                  <c:v>495</c:v>
                </c:pt>
                <c:pt idx="80">
                  <c:v>501</c:v>
                </c:pt>
                <c:pt idx="81">
                  <c:v>507</c:v>
                </c:pt>
                <c:pt idx="82">
                  <c:v>513</c:v>
                </c:pt>
                <c:pt idx="83">
                  <c:v>519</c:v>
                </c:pt>
                <c:pt idx="84">
                  <c:v>525</c:v>
                </c:pt>
                <c:pt idx="85">
                  <c:v>531</c:v>
                </c:pt>
                <c:pt idx="86">
                  <c:v>537</c:v>
                </c:pt>
                <c:pt idx="87">
                  <c:v>543</c:v>
                </c:pt>
                <c:pt idx="88">
                  <c:v>549</c:v>
                </c:pt>
                <c:pt idx="89">
                  <c:v>555</c:v>
                </c:pt>
                <c:pt idx="90">
                  <c:v>561</c:v>
                </c:pt>
                <c:pt idx="91">
                  <c:v>567</c:v>
                </c:pt>
                <c:pt idx="92">
                  <c:v>573</c:v>
                </c:pt>
                <c:pt idx="93">
                  <c:v>579</c:v>
                </c:pt>
                <c:pt idx="94">
                  <c:v>585</c:v>
                </c:pt>
                <c:pt idx="95">
                  <c:v>591</c:v>
                </c:pt>
                <c:pt idx="96">
                  <c:v>597</c:v>
                </c:pt>
                <c:pt idx="97">
                  <c:v>603</c:v>
                </c:pt>
                <c:pt idx="98">
                  <c:v>609</c:v>
                </c:pt>
                <c:pt idx="99">
                  <c:v>615</c:v>
                </c:pt>
                <c:pt idx="100">
                  <c:v>621</c:v>
                </c:pt>
                <c:pt idx="101">
                  <c:v>627</c:v>
                </c:pt>
                <c:pt idx="102">
                  <c:v>633</c:v>
                </c:pt>
                <c:pt idx="103">
                  <c:v>639</c:v>
                </c:pt>
                <c:pt idx="104">
                  <c:v>645</c:v>
                </c:pt>
                <c:pt idx="105">
                  <c:v>651</c:v>
                </c:pt>
                <c:pt idx="106">
                  <c:v>657</c:v>
                </c:pt>
                <c:pt idx="107">
                  <c:v>663</c:v>
                </c:pt>
                <c:pt idx="108">
                  <c:v>669</c:v>
                </c:pt>
                <c:pt idx="109">
                  <c:v>675</c:v>
                </c:pt>
                <c:pt idx="110">
                  <c:v>681</c:v>
                </c:pt>
                <c:pt idx="111">
                  <c:v>687</c:v>
                </c:pt>
                <c:pt idx="112">
                  <c:v>693</c:v>
                </c:pt>
                <c:pt idx="113">
                  <c:v>699</c:v>
                </c:pt>
                <c:pt idx="114">
                  <c:v>705</c:v>
                </c:pt>
                <c:pt idx="115">
                  <c:v>711</c:v>
                </c:pt>
                <c:pt idx="116">
                  <c:v>717</c:v>
                </c:pt>
                <c:pt idx="117">
                  <c:v>723</c:v>
                </c:pt>
                <c:pt idx="118">
                  <c:v>729</c:v>
                </c:pt>
                <c:pt idx="119">
                  <c:v>735</c:v>
                </c:pt>
                <c:pt idx="120">
                  <c:v>741</c:v>
                </c:pt>
                <c:pt idx="121">
                  <c:v>747</c:v>
                </c:pt>
                <c:pt idx="122">
                  <c:v>753</c:v>
                </c:pt>
                <c:pt idx="123">
                  <c:v>759</c:v>
                </c:pt>
                <c:pt idx="124">
                  <c:v>765</c:v>
                </c:pt>
                <c:pt idx="125">
                  <c:v>771</c:v>
                </c:pt>
                <c:pt idx="126">
                  <c:v>777</c:v>
                </c:pt>
                <c:pt idx="127">
                  <c:v>783</c:v>
                </c:pt>
                <c:pt idx="128">
                  <c:v>789</c:v>
                </c:pt>
                <c:pt idx="129">
                  <c:v>795</c:v>
                </c:pt>
                <c:pt idx="130">
                  <c:v>801</c:v>
                </c:pt>
                <c:pt idx="131">
                  <c:v>807</c:v>
                </c:pt>
                <c:pt idx="132">
                  <c:v>813</c:v>
                </c:pt>
                <c:pt idx="133">
                  <c:v>819</c:v>
                </c:pt>
                <c:pt idx="134">
                  <c:v>825</c:v>
                </c:pt>
                <c:pt idx="135">
                  <c:v>831</c:v>
                </c:pt>
                <c:pt idx="136">
                  <c:v>837</c:v>
                </c:pt>
                <c:pt idx="137">
                  <c:v>843</c:v>
                </c:pt>
                <c:pt idx="138">
                  <c:v>849</c:v>
                </c:pt>
                <c:pt idx="139">
                  <c:v>855</c:v>
                </c:pt>
                <c:pt idx="140">
                  <c:v>861</c:v>
                </c:pt>
                <c:pt idx="141">
                  <c:v>867</c:v>
                </c:pt>
                <c:pt idx="142">
                  <c:v>873</c:v>
                </c:pt>
                <c:pt idx="143">
                  <c:v>879</c:v>
                </c:pt>
                <c:pt idx="144">
                  <c:v>885</c:v>
                </c:pt>
                <c:pt idx="145">
                  <c:v>891</c:v>
                </c:pt>
                <c:pt idx="146">
                  <c:v>897</c:v>
                </c:pt>
                <c:pt idx="147">
                  <c:v>903</c:v>
                </c:pt>
                <c:pt idx="148">
                  <c:v>909</c:v>
                </c:pt>
                <c:pt idx="149">
                  <c:v>915</c:v>
                </c:pt>
                <c:pt idx="150">
                  <c:v>921</c:v>
                </c:pt>
                <c:pt idx="151">
                  <c:v>927</c:v>
                </c:pt>
                <c:pt idx="152">
                  <c:v>933</c:v>
                </c:pt>
                <c:pt idx="153">
                  <c:v>939</c:v>
                </c:pt>
                <c:pt idx="154">
                  <c:v>945</c:v>
                </c:pt>
                <c:pt idx="155">
                  <c:v>951</c:v>
                </c:pt>
                <c:pt idx="156">
                  <c:v>957</c:v>
                </c:pt>
                <c:pt idx="157">
                  <c:v>963</c:v>
                </c:pt>
                <c:pt idx="158">
                  <c:v>969</c:v>
                </c:pt>
                <c:pt idx="159">
                  <c:v>975</c:v>
                </c:pt>
                <c:pt idx="160">
                  <c:v>981</c:v>
                </c:pt>
                <c:pt idx="161">
                  <c:v>987</c:v>
                </c:pt>
                <c:pt idx="162">
                  <c:v>993</c:v>
                </c:pt>
                <c:pt idx="163">
                  <c:v>999</c:v>
                </c:pt>
                <c:pt idx="164">
                  <c:v>1005</c:v>
                </c:pt>
                <c:pt idx="165">
                  <c:v>1011</c:v>
                </c:pt>
                <c:pt idx="166">
                  <c:v>1017</c:v>
                </c:pt>
                <c:pt idx="167">
                  <c:v>1023</c:v>
                </c:pt>
                <c:pt idx="168">
                  <c:v>1029</c:v>
                </c:pt>
                <c:pt idx="169">
                  <c:v>1035</c:v>
                </c:pt>
                <c:pt idx="170">
                  <c:v>1041</c:v>
                </c:pt>
                <c:pt idx="171">
                  <c:v>1047</c:v>
                </c:pt>
                <c:pt idx="172">
                  <c:v>1053</c:v>
                </c:pt>
                <c:pt idx="173">
                  <c:v>1059</c:v>
                </c:pt>
              </c:numCache>
            </c:numRef>
          </c:xVal>
          <c:yVal>
            <c:numRef>
              <c:f>'SA selon volume prélv'!$J$80:$GA$80</c:f>
              <c:numCache>
                <c:formatCode>0.0</c:formatCode>
                <c:ptCount val="174"/>
                <c:pt idx="0">
                  <c:v>7.9365079365079367</c:v>
                </c:pt>
                <c:pt idx="1">
                  <c:v>6.1728395061728403</c:v>
                </c:pt>
                <c:pt idx="2">
                  <c:v>5.0505050505050511</c:v>
                </c:pt>
                <c:pt idx="3">
                  <c:v>4.2735042735042743</c:v>
                </c:pt>
                <c:pt idx="4">
                  <c:v>3.7037037037037042</c:v>
                </c:pt>
                <c:pt idx="5">
                  <c:v>3.2679738562091503</c:v>
                </c:pt>
                <c:pt idx="6">
                  <c:v>3</c:v>
                </c:pt>
                <c:pt idx="7">
                  <c:v>3</c:v>
                </c:pt>
                <c:pt idx="8">
                  <c:v>3</c:v>
                </c:pt>
                <c:pt idx="9">
                  <c:v>3</c:v>
                </c:pt>
                <c:pt idx="10">
                  <c:v>3.0000000000000004</c:v>
                </c:pt>
                <c:pt idx="11">
                  <c:v>3.0000000000000004</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3.0000000000000004</c:v>
                </c:pt>
                <c:pt idx="26">
                  <c:v>3</c:v>
                </c:pt>
                <c:pt idx="27">
                  <c:v>3</c:v>
                </c:pt>
                <c:pt idx="28">
                  <c:v>3</c:v>
                </c:pt>
                <c:pt idx="29">
                  <c:v>3</c:v>
                </c:pt>
                <c:pt idx="30">
                  <c:v>3</c:v>
                </c:pt>
                <c:pt idx="31">
                  <c:v>3.0000000000000004</c:v>
                </c:pt>
                <c:pt idx="32">
                  <c:v>3.0000000000000004</c:v>
                </c:pt>
                <c:pt idx="33">
                  <c:v>3</c:v>
                </c:pt>
                <c:pt idx="34">
                  <c:v>2.9629629629629632</c:v>
                </c:pt>
                <c:pt idx="35">
                  <c:v>2.8860028860028861</c:v>
                </c:pt>
                <c:pt idx="36">
                  <c:v>2.8129395218002813</c:v>
                </c:pt>
                <c:pt idx="37">
                  <c:v>2.7434842249657065</c:v>
                </c:pt>
                <c:pt idx="38">
                  <c:v>2.677376171352075</c:v>
                </c:pt>
                <c:pt idx="39">
                  <c:v>2.6143790849673203</c:v>
                </c:pt>
                <c:pt idx="40">
                  <c:v>2.554278416347382</c:v>
                </c:pt>
                <c:pt idx="41">
                  <c:v>2.4968789013732837</c:v>
                </c:pt>
                <c:pt idx="42">
                  <c:v>2.4420024420024422</c:v>
                </c:pt>
                <c:pt idx="43">
                  <c:v>2.3894862604540026</c:v>
                </c:pt>
                <c:pt idx="44">
                  <c:v>2.3391812865497079</c:v>
                </c:pt>
                <c:pt idx="45">
                  <c:v>2.2909507445589923</c:v>
                </c:pt>
                <c:pt idx="46">
                  <c:v>2.244668911335578</c:v>
                </c:pt>
                <c:pt idx="47">
                  <c:v>2.2002200220022003</c:v>
                </c:pt>
                <c:pt idx="48">
                  <c:v>2.1574973031283711</c:v>
                </c:pt>
                <c:pt idx="49">
                  <c:v>2.1164021164021167</c:v>
                </c:pt>
                <c:pt idx="50">
                  <c:v>2.0768431983385254</c:v>
                </c:pt>
                <c:pt idx="51">
                  <c:v>2.0387359836901124</c:v>
                </c:pt>
                <c:pt idx="52">
                  <c:v>2.0020020020020022</c:v>
                </c:pt>
                <c:pt idx="53">
                  <c:v>1.9665683382497543</c:v>
                </c:pt>
                <c:pt idx="54">
                  <c:v>1.9323671497584543</c:v>
                </c:pt>
                <c:pt idx="55">
                  <c:v>1.8993352326685662</c:v>
                </c:pt>
                <c:pt idx="56">
                  <c:v>1.8674136321195147</c:v>
                </c:pt>
                <c:pt idx="57">
                  <c:v>1.8365472910927458</c:v>
                </c:pt>
                <c:pt idx="58">
                  <c:v>1.8066847335140019</c:v>
                </c:pt>
                <c:pt idx="59">
                  <c:v>1.7777777777777779</c:v>
                </c:pt>
                <c:pt idx="60">
                  <c:v>1.7497812773403327</c:v>
                </c:pt>
                <c:pt idx="61">
                  <c:v>1.7226528854435832</c:v>
                </c:pt>
                <c:pt idx="62">
                  <c:v>1.6963528413910096</c:v>
                </c:pt>
                <c:pt idx="63">
                  <c:v>1.6708437761069341</c:v>
                </c:pt>
                <c:pt idx="64">
                  <c:v>1.6460905349794239</c:v>
                </c:pt>
                <c:pt idx="65">
                  <c:v>1.6220600162206005</c:v>
                </c:pt>
                <c:pt idx="66">
                  <c:v>1.598721023181455</c:v>
                </c:pt>
                <c:pt idx="67">
                  <c:v>1.5760441292356189</c:v>
                </c:pt>
                <c:pt idx="68">
                  <c:v>1.5540015540015542</c:v>
                </c:pt>
                <c:pt idx="69">
                  <c:v>1.5325670498084294</c:v>
                </c:pt>
                <c:pt idx="70">
                  <c:v>1.5117157974300832</c:v>
                </c:pt>
                <c:pt idx="71">
                  <c:v>1.4914243102162565</c:v>
                </c:pt>
                <c:pt idx="72">
                  <c:v>1.4716703458425315</c:v>
                </c:pt>
                <c:pt idx="73">
                  <c:v>1.4524328249818448</c:v>
                </c:pt>
                <c:pt idx="74">
                  <c:v>1.4336917562724016</c:v>
                </c:pt>
                <c:pt idx="75">
                  <c:v>1.4154281670205238</c:v>
                </c:pt>
                <c:pt idx="76">
                  <c:v>1.3976240391334733</c:v>
                </c:pt>
                <c:pt idx="77">
                  <c:v>1.3802622498274673</c:v>
                </c:pt>
                <c:pt idx="78">
                  <c:v>1.36332651670075</c:v>
                </c:pt>
                <c:pt idx="79">
                  <c:v>1.3468013468013469</c:v>
                </c:pt>
                <c:pt idx="80">
                  <c:v>1.3306719893546242</c:v>
                </c:pt>
                <c:pt idx="81">
                  <c:v>1.3149243918474689</c:v>
                </c:pt>
                <c:pt idx="82">
                  <c:v>1.2995451591942819</c:v>
                </c:pt>
                <c:pt idx="83">
                  <c:v>1.2845215157353886</c:v>
                </c:pt>
                <c:pt idx="84">
                  <c:v>1.2698412698412698</c:v>
                </c:pt>
                <c:pt idx="85">
                  <c:v>1.25549278091651</c:v>
                </c:pt>
                <c:pt idx="86">
                  <c:v>1.2414649286157666</c:v>
                </c:pt>
                <c:pt idx="87">
                  <c:v>1.2277470841006755</c:v>
                </c:pt>
                <c:pt idx="88">
                  <c:v>1.2143290831815423</c:v>
                </c:pt>
                <c:pt idx="89">
                  <c:v>1.2012012012012012</c:v>
                </c:pt>
                <c:pt idx="90">
                  <c:v>1.1883541295306002</c:v>
                </c:pt>
                <c:pt idx="91">
                  <c:v>1.1757789535567313</c:v>
                </c:pt>
                <c:pt idx="92">
                  <c:v>1.1634671320535195</c:v>
                </c:pt>
                <c:pt idx="93">
                  <c:v>1.1514104778353482</c:v>
                </c:pt>
                <c:pt idx="94">
                  <c:v>1.1396011396011396</c:v>
                </c:pt>
                <c:pt idx="95">
                  <c:v>1.1280315848843769</c:v>
                </c:pt>
                <c:pt idx="96">
                  <c:v>1.1166945840312674</c:v>
                </c:pt>
                <c:pt idx="97">
                  <c:v>1.105583195135434</c:v>
                </c:pt>
                <c:pt idx="98">
                  <c:v>1.0946907498631637</c:v>
                </c:pt>
                <c:pt idx="99">
                  <c:v>1.0840108401084012</c:v>
                </c:pt>
                <c:pt idx="100">
                  <c:v>1.0735373054213635</c:v>
                </c:pt>
                <c:pt idx="101">
                  <c:v>1.063264221158958</c:v>
                </c:pt>
                <c:pt idx="102">
                  <c:v>1.0531858873091102</c:v>
                </c:pt>
                <c:pt idx="103">
                  <c:v>1.0432968179447053</c:v>
                </c:pt>
                <c:pt idx="104">
                  <c:v>1.03359173126615</c:v>
                </c:pt>
                <c:pt idx="105">
                  <c:v>1.0240655401945724</c:v>
                </c:pt>
                <c:pt idx="106">
                  <c:v>1.0147133434804667</c:v>
                </c:pt>
                <c:pt idx="107">
                  <c:v>1.0055304172951232</c:v>
                </c:pt>
                <c:pt idx="108">
                  <c:v>0.99999999999999989</c:v>
                </c:pt>
                <c:pt idx="109">
                  <c:v>1</c:v>
                </c:pt>
                <c:pt idx="110">
                  <c:v>1</c:v>
                </c:pt>
                <c:pt idx="111">
                  <c:v>0.99999999999999989</c:v>
                </c:pt>
                <c:pt idx="112">
                  <c:v>0.99999999999999989</c:v>
                </c:pt>
                <c:pt idx="113">
                  <c:v>1</c:v>
                </c:pt>
                <c:pt idx="114">
                  <c:v>1</c:v>
                </c:pt>
                <c:pt idx="115">
                  <c:v>1</c:v>
                </c:pt>
                <c:pt idx="116">
                  <c:v>1</c:v>
                </c:pt>
                <c:pt idx="117">
                  <c:v>1</c:v>
                </c:pt>
                <c:pt idx="118">
                  <c:v>0.99999999999999989</c:v>
                </c:pt>
                <c:pt idx="119">
                  <c:v>1</c:v>
                </c:pt>
                <c:pt idx="120">
                  <c:v>1</c:v>
                </c:pt>
                <c:pt idx="121">
                  <c:v>0.99999999999999989</c:v>
                </c:pt>
                <c:pt idx="122">
                  <c:v>0.99999999999999989</c:v>
                </c:pt>
                <c:pt idx="123">
                  <c:v>1</c:v>
                </c:pt>
                <c:pt idx="124">
                  <c:v>1</c:v>
                </c:pt>
                <c:pt idx="125">
                  <c:v>1.0000000000000002</c:v>
                </c:pt>
                <c:pt idx="126">
                  <c:v>1</c:v>
                </c:pt>
                <c:pt idx="127">
                  <c:v>1</c:v>
                </c:pt>
                <c:pt idx="128">
                  <c:v>0.99999999999999989</c:v>
                </c:pt>
                <c:pt idx="129">
                  <c:v>1</c:v>
                </c:pt>
                <c:pt idx="130">
                  <c:v>1</c:v>
                </c:pt>
                <c:pt idx="131">
                  <c:v>1.0000000000000002</c:v>
                </c:pt>
                <c:pt idx="132">
                  <c:v>1</c:v>
                </c:pt>
                <c:pt idx="133">
                  <c:v>0.99999999999999989</c:v>
                </c:pt>
                <c:pt idx="134">
                  <c:v>0.99999999999999989</c:v>
                </c:pt>
                <c:pt idx="135">
                  <c:v>1</c:v>
                </c:pt>
                <c:pt idx="136">
                  <c:v>1</c:v>
                </c:pt>
                <c:pt idx="137">
                  <c:v>1.0000000000000002</c:v>
                </c:pt>
                <c:pt idx="138">
                  <c:v>0.99999999999999989</c:v>
                </c:pt>
                <c:pt idx="139">
                  <c:v>1</c:v>
                </c:pt>
                <c:pt idx="140">
                  <c:v>0.99999999999999989</c:v>
                </c:pt>
                <c:pt idx="141">
                  <c:v>1</c:v>
                </c:pt>
                <c:pt idx="142">
                  <c:v>1</c:v>
                </c:pt>
                <c:pt idx="143">
                  <c:v>1</c:v>
                </c:pt>
                <c:pt idx="144">
                  <c:v>1</c:v>
                </c:pt>
                <c:pt idx="145">
                  <c:v>1</c:v>
                </c:pt>
                <c:pt idx="146">
                  <c:v>1.0000000000000002</c:v>
                </c:pt>
                <c:pt idx="147">
                  <c:v>1.0000000000000002</c:v>
                </c:pt>
                <c:pt idx="148">
                  <c:v>0.99999999999999989</c:v>
                </c:pt>
                <c:pt idx="149">
                  <c:v>1</c:v>
                </c:pt>
                <c:pt idx="150">
                  <c:v>1</c:v>
                </c:pt>
                <c:pt idx="151">
                  <c:v>1</c:v>
                </c:pt>
                <c:pt idx="152">
                  <c:v>1</c:v>
                </c:pt>
                <c:pt idx="153">
                  <c:v>1</c:v>
                </c:pt>
                <c:pt idx="154">
                  <c:v>1</c:v>
                </c:pt>
                <c:pt idx="155">
                  <c:v>1</c:v>
                </c:pt>
                <c:pt idx="156">
                  <c:v>1</c:v>
                </c:pt>
                <c:pt idx="157">
                  <c:v>0.99999999999999989</c:v>
                </c:pt>
                <c:pt idx="158">
                  <c:v>1.0000000000000002</c:v>
                </c:pt>
                <c:pt idx="159">
                  <c:v>1.0000000000000002</c:v>
                </c:pt>
                <c:pt idx="160">
                  <c:v>1</c:v>
                </c:pt>
                <c:pt idx="161">
                  <c:v>1.0000000000000002</c:v>
                </c:pt>
                <c:pt idx="162">
                  <c:v>1</c:v>
                </c:pt>
                <c:pt idx="163">
                  <c:v>0.99999999999999989</c:v>
                </c:pt>
                <c:pt idx="164">
                  <c:v>1.0000000000000002</c:v>
                </c:pt>
                <c:pt idx="165">
                  <c:v>1</c:v>
                </c:pt>
                <c:pt idx="166">
                  <c:v>1</c:v>
                </c:pt>
                <c:pt idx="167">
                  <c:v>1</c:v>
                </c:pt>
                <c:pt idx="168">
                  <c:v>1</c:v>
                </c:pt>
                <c:pt idx="169">
                  <c:v>0.99999999999999989</c:v>
                </c:pt>
                <c:pt idx="170">
                  <c:v>1</c:v>
                </c:pt>
                <c:pt idx="171">
                  <c:v>1</c:v>
                </c:pt>
                <c:pt idx="172">
                  <c:v>0.99999999999999989</c:v>
                </c:pt>
                <c:pt idx="173">
                  <c:v>1</c:v>
                </c:pt>
              </c:numCache>
            </c:numRef>
          </c:yVal>
          <c:smooth val="0"/>
          <c:extLst xmlns:c16r2="http://schemas.microsoft.com/office/drawing/2015/06/chart">
            <c:ext xmlns:c16="http://schemas.microsoft.com/office/drawing/2014/chart" uri="{C3380CC4-5D6E-409C-BE32-E72D297353CC}">
              <c16:uniqueId val="{00000002-9C1B-47EF-A56B-DBC9CC4FDF0F}"/>
            </c:ext>
          </c:extLst>
        </c:ser>
        <c:ser>
          <c:idx val="3"/>
          <c:order val="3"/>
          <c:tx>
            <c:strRef>
              <c:f>'SA selon volume prélv'!$I$152</c:f>
              <c:strCache>
                <c:ptCount val="1"/>
                <c:pt idx="0">
                  <c:v>f 0,25 </c:v>
                </c:pt>
              </c:strCache>
            </c:strRef>
          </c:tx>
          <c:marker>
            <c:symbol val="none"/>
          </c:marker>
          <c:xVal>
            <c:numRef>
              <c:f>'SA selon volume prélv'!$J$151:$GO$151</c:f>
              <c:numCache>
                <c:formatCode>General</c:formatCode>
                <c:ptCount val="188"/>
                <c:pt idx="0">
                  <c:v>21</c:v>
                </c:pt>
                <c:pt idx="1">
                  <c:v>27</c:v>
                </c:pt>
                <c:pt idx="2">
                  <c:v>33</c:v>
                </c:pt>
                <c:pt idx="3">
                  <c:v>39</c:v>
                </c:pt>
                <c:pt idx="4">
                  <c:v>45</c:v>
                </c:pt>
                <c:pt idx="5">
                  <c:v>51</c:v>
                </c:pt>
                <c:pt idx="6">
                  <c:v>57</c:v>
                </c:pt>
                <c:pt idx="7">
                  <c:v>63</c:v>
                </c:pt>
                <c:pt idx="8">
                  <c:v>69</c:v>
                </c:pt>
                <c:pt idx="9">
                  <c:v>75</c:v>
                </c:pt>
                <c:pt idx="10">
                  <c:v>81</c:v>
                </c:pt>
                <c:pt idx="11">
                  <c:v>87</c:v>
                </c:pt>
                <c:pt idx="12">
                  <c:v>93</c:v>
                </c:pt>
                <c:pt idx="13">
                  <c:v>99</c:v>
                </c:pt>
                <c:pt idx="14">
                  <c:v>105</c:v>
                </c:pt>
                <c:pt idx="15">
                  <c:v>111</c:v>
                </c:pt>
                <c:pt idx="16">
                  <c:v>117</c:v>
                </c:pt>
                <c:pt idx="17">
                  <c:v>123</c:v>
                </c:pt>
                <c:pt idx="18">
                  <c:v>129</c:v>
                </c:pt>
                <c:pt idx="19">
                  <c:v>135</c:v>
                </c:pt>
                <c:pt idx="20">
                  <c:v>141</c:v>
                </c:pt>
                <c:pt idx="21">
                  <c:v>147</c:v>
                </c:pt>
                <c:pt idx="22">
                  <c:v>153</c:v>
                </c:pt>
                <c:pt idx="23">
                  <c:v>159</c:v>
                </c:pt>
                <c:pt idx="24">
                  <c:v>165</c:v>
                </c:pt>
                <c:pt idx="25">
                  <c:v>171</c:v>
                </c:pt>
                <c:pt idx="26">
                  <c:v>177</c:v>
                </c:pt>
                <c:pt idx="27">
                  <c:v>183</c:v>
                </c:pt>
                <c:pt idx="28">
                  <c:v>189</c:v>
                </c:pt>
                <c:pt idx="29">
                  <c:v>195</c:v>
                </c:pt>
                <c:pt idx="30">
                  <c:v>201</c:v>
                </c:pt>
                <c:pt idx="31">
                  <c:v>207</c:v>
                </c:pt>
                <c:pt idx="32">
                  <c:v>213</c:v>
                </c:pt>
                <c:pt idx="33">
                  <c:v>219</c:v>
                </c:pt>
                <c:pt idx="34">
                  <c:v>225</c:v>
                </c:pt>
                <c:pt idx="35">
                  <c:v>231</c:v>
                </c:pt>
                <c:pt idx="36">
                  <c:v>237</c:v>
                </c:pt>
                <c:pt idx="37">
                  <c:v>243</c:v>
                </c:pt>
                <c:pt idx="38">
                  <c:v>249</c:v>
                </c:pt>
                <c:pt idx="39">
                  <c:v>255</c:v>
                </c:pt>
                <c:pt idx="40">
                  <c:v>261</c:v>
                </c:pt>
                <c:pt idx="41">
                  <c:v>267</c:v>
                </c:pt>
                <c:pt idx="42">
                  <c:v>273</c:v>
                </c:pt>
                <c:pt idx="43">
                  <c:v>279</c:v>
                </c:pt>
                <c:pt idx="44">
                  <c:v>285</c:v>
                </c:pt>
                <c:pt idx="45">
                  <c:v>291</c:v>
                </c:pt>
                <c:pt idx="46">
                  <c:v>297</c:v>
                </c:pt>
                <c:pt idx="47">
                  <c:v>303</c:v>
                </c:pt>
                <c:pt idx="48">
                  <c:v>309</c:v>
                </c:pt>
                <c:pt idx="49">
                  <c:v>315</c:v>
                </c:pt>
                <c:pt idx="50">
                  <c:v>321</c:v>
                </c:pt>
                <c:pt idx="51">
                  <c:v>327</c:v>
                </c:pt>
                <c:pt idx="52">
                  <c:v>333</c:v>
                </c:pt>
                <c:pt idx="53">
                  <c:v>339</c:v>
                </c:pt>
                <c:pt idx="54">
                  <c:v>345</c:v>
                </c:pt>
                <c:pt idx="55">
                  <c:v>351</c:v>
                </c:pt>
                <c:pt idx="56">
                  <c:v>357</c:v>
                </c:pt>
                <c:pt idx="57">
                  <c:v>363</c:v>
                </c:pt>
                <c:pt idx="58">
                  <c:v>369</c:v>
                </c:pt>
                <c:pt idx="59">
                  <c:v>375</c:v>
                </c:pt>
                <c:pt idx="60">
                  <c:v>381</c:v>
                </c:pt>
                <c:pt idx="61">
                  <c:v>387</c:v>
                </c:pt>
                <c:pt idx="62">
                  <c:v>393</c:v>
                </c:pt>
                <c:pt idx="63">
                  <c:v>399</c:v>
                </c:pt>
                <c:pt idx="64">
                  <c:v>405</c:v>
                </c:pt>
                <c:pt idx="65">
                  <c:v>411</c:v>
                </c:pt>
                <c:pt idx="66">
                  <c:v>417</c:v>
                </c:pt>
                <c:pt idx="67">
                  <c:v>423</c:v>
                </c:pt>
                <c:pt idx="68">
                  <c:v>429</c:v>
                </c:pt>
                <c:pt idx="69">
                  <c:v>435</c:v>
                </c:pt>
                <c:pt idx="70">
                  <c:v>441</c:v>
                </c:pt>
                <c:pt idx="71">
                  <c:v>447</c:v>
                </c:pt>
                <c:pt idx="72">
                  <c:v>453</c:v>
                </c:pt>
                <c:pt idx="73">
                  <c:v>459</c:v>
                </c:pt>
                <c:pt idx="74">
                  <c:v>465</c:v>
                </c:pt>
                <c:pt idx="75">
                  <c:v>471</c:v>
                </c:pt>
                <c:pt idx="76">
                  <c:v>477</c:v>
                </c:pt>
                <c:pt idx="77">
                  <c:v>483</c:v>
                </c:pt>
                <c:pt idx="78">
                  <c:v>489</c:v>
                </c:pt>
                <c:pt idx="79">
                  <c:v>495</c:v>
                </c:pt>
                <c:pt idx="80">
                  <c:v>501</c:v>
                </c:pt>
                <c:pt idx="81">
                  <c:v>507</c:v>
                </c:pt>
                <c:pt idx="82">
                  <c:v>513</c:v>
                </c:pt>
                <c:pt idx="83">
                  <c:v>519</c:v>
                </c:pt>
                <c:pt idx="84">
                  <c:v>525</c:v>
                </c:pt>
                <c:pt idx="85">
                  <c:v>531</c:v>
                </c:pt>
                <c:pt idx="86">
                  <c:v>537</c:v>
                </c:pt>
                <c:pt idx="87">
                  <c:v>543</c:v>
                </c:pt>
                <c:pt idx="88">
                  <c:v>549</c:v>
                </c:pt>
                <c:pt idx="89">
                  <c:v>555</c:v>
                </c:pt>
                <c:pt idx="90">
                  <c:v>561</c:v>
                </c:pt>
                <c:pt idx="91">
                  <c:v>567</c:v>
                </c:pt>
                <c:pt idx="92">
                  <c:v>573</c:v>
                </c:pt>
                <c:pt idx="93">
                  <c:v>579</c:v>
                </c:pt>
                <c:pt idx="94">
                  <c:v>585</c:v>
                </c:pt>
                <c:pt idx="95">
                  <c:v>591</c:v>
                </c:pt>
                <c:pt idx="96">
                  <c:v>597</c:v>
                </c:pt>
                <c:pt idx="97">
                  <c:v>603</c:v>
                </c:pt>
                <c:pt idx="98">
                  <c:v>609</c:v>
                </c:pt>
                <c:pt idx="99">
                  <c:v>615</c:v>
                </c:pt>
                <c:pt idx="100">
                  <c:v>621</c:v>
                </c:pt>
                <c:pt idx="101">
                  <c:v>627</c:v>
                </c:pt>
                <c:pt idx="102">
                  <c:v>633</c:v>
                </c:pt>
                <c:pt idx="103">
                  <c:v>639</c:v>
                </c:pt>
                <c:pt idx="104">
                  <c:v>645</c:v>
                </c:pt>
                <c:pt idx="105">
                  <c:v>651</c:v>
                </c:pt>
                <c:pt idx="106">
                  <c:v>657</c:v>
                </c:pt>
                <c:pt idx="107">
                  <c:v>663</c:v>
                </c:pt>
                <c:pt idx="108">
                  <c:v>669</c:v>
                </c:pt>
                <c:pt idx="109">
                  <c:v>675</c:v>
                </c:pt>
                <c:pt idx="110">
                  <c:v>681</c:v>
                </c:pt>
                <c:pt idx="111">
                  <c:v>687</c:v>
                </c:pt>
                <c:pt idx="112">
                  <c:v>693</c:v>
                </c:pt>
                <c:pt idx="113">
                  <c:v>699</c:v>
                </c:pt>
                <c:pt idx="114">
                  <c:v>705</c:v>
                </c:pt>
                <c:pt idx="115">
                  <c:v>711</c:v>
                </c:pt>
                <c:pt idx="116">
                  <c:v>717</c:v>
                </c:pt>
                <c:pt idx="117">
                  <c:v>723</c:v>
                </c:pt>
                <c:pt idx="118">
                  <c:v>729</c:v>
                </c:pt>
                <c:pt idx="119">
                  <c:v>735</c:v>
                </c:pt>
                <c:pt idx="120">
                  <c:v>741</c:v>
                </c:pt>
                <c:pt idx="121">
                  <c:v>747</c:v>
                </c:pt>
                <c:pt idx="122">
                  <c:v>753</c:v>
                </c:pt>
                <c:pt idx="123">
                  <c:v>759</c:v>
                </c:pt>
                <c:pt idx="124">
                  <c:v>765</c:v>
                </c:pt>
                <c:pt idx="125">
                  <c:v>771</c:v>
                </c:pt>
                <c:pt idx="126">
                  <c:v>777</c:v>
                </c:pt>
                <c:pt idx="127">
                  <c:v>783</c:v>
                </c:pt>
                <c:pt idx="128">
                  <c:v>789</c:v>
                </c:pt>
                <c:pt idx="129">
                  <c:v>795</c:v>
                </c:pt>
                <c:pt idx="130">
                  <c:v>801</c:v>
                </c:pt>
                <c:pt idx="131">
                  <c:v>807</c:v>
                </c:pt>
                <c:pt idx="132">
                  <c:v>813</c:v>
                </c:pt>
                <c:pt idx="133">
                  <c:v>819</c:v>
                </c:pt>
                <c:pt idx="134">
                  <c:v>825</c:v>
                </c:pt>
                <c:pt idx="135">
                  <c:v>831</c:v>
                </c:pt>
                <c:pt idx="136">
                  <c:v>837</c:v>
                </c:pt>
                <c:pt idx="137">
                  <c:v>843</c:v>
                </c:pt>
                <c:pt idx="138">
                  <c:v>849</c:v>
                </c:pt>
                <c:pt idx="139">
                  <c:v>855</c:v>
                </c:pt>
                <c:pt idx="140">
                  <c:v>861</c:v>
                </c:pt>
                <c:pt idx="141">
                  <c:v>867</c:v>
                </c:pt>
                <c:pt idx="142">
                  <c:v>873</c:v>
                </c:pt>
                <c:pt idx="143">
                  <c:v>879</c:v>
                </c:pt>
                <c:pt idx="144">
                  <c:v>885</c:v>
                </c:pt>
                <c:pt idx="145">
                  <c:v>891</c:v>
                </c:pt>
                <c:pt idx="146">
                  <c:v>897</c:v>
                </c:pt>
                <c:pt idx="147">
                  <c:v>903</c:v>
                </c:pt>
                <c:pt idx="148">
                  <c:v>909</c:v>
                </c:pt>
                <c:pt idx="149">
                  <c:v>915</c:v>
                </c:pt>
                <c:pt idx="150">
                  <c:v>921</c:v>
                </c:pt>
                <c:pt idx="151">
                  <c:v>927</c:v>
                </c:pt>
                <c:pt idx="152">
                  <c:v>933</c:v>
                </c:pt>
                <c:pt idx="153">
                  <c:v>939</c:v>
                </c:pt>
                <c:pt idx="154">
                  <c:v>945</c:v>
                </c:pt>
                <c:pt idx="155">
                  <c:v>951</c:v>
                </c:pt>
                <c:pt idx="156">
                  <c:v>957</c:v>
                </c:pt>
                <c:pt idx="157">
                  <c:v>963</c:v>
                </c:pt>
                <c:pt idx="158">
                  <c:v>969</c:v>
                </c:pt>
                <c:pt idx="159">
                  <c:v>975</c:v>
                </c:pt>
                <c:pt idx="160">
                  <c:v>981</c:v>
                </c:pt>
                <c:pt idx="161">
                  <c:v>987</c:v>
                </c:pt>
                <c:pt idx="162">
                  <c:v>993</c:v>
                </c:pt>
                <c:pt idx="163">
                  <c:v>999</c:v>
                </c:pt>
                <c:pt idx="164">
                  <c:v>1005</c:v>
                </c:pt>
                <c:pt idx="165">
                  <c:v>1011</c:v>
                </c:pt>
                <c:pt idx="166">
                  <c:v>1017</c:v>
                </c:pt>
                <c:pt idx="167">
                  <c:v>1023</c:v>
                </c:pt>
                <c:pt idx="168">
                  <c:v>1029</c:v>
                </c:pt>
                <c:pt idx="169">
                  <c:v>1035</c:v>
                </c:pt>
                <c:pt idx="170">
                  <c:v>1041</c:v>
                </c:pt>
                <c:pt idx="171">
                  <c:v>1047</c:v>
                </c:pt>
                <c:pt idx="172">
                  <c:v>1053</c:v>
                </c:pt>
                <c:pt idx="173">
                  <c:v>1059</c:v>
                </c:pt>
                <c:pt idx="174">
                  <c:v>1420</c:v>
                </c:pt>
                <c:pt idx="175">
                  <c:v>1785</c:v>
                </c:pt>
                <c:pt idx="176">
                  <c:v>2154</c:v>
                </c:pt>
                <c:pt idx="177">
                  <c:v>2527</c:v>
                </c:pt>
                <c:pt idx="178">
                  <c:v>2904</c:v>
                </c:pt>
                <c:pt idx="179">
                  <c:v>3285</c:v>
                </c:pt>
                <c:pt idx="180">
                  <c:v>3670</c:v>
                </c:pt>
                <c:pt idx="181">
                  <c:v>4059</c:v>
                </c:pt>
                <c:pt idx="182">
                  <c:v>4452</c:v>
                </c:pt>
                <c:pt idx="183">
                  <c:v>4849</c:v>
                </c:pt>
                <c:pt idx="184">
                  <c:v>5250</c:v>
                </c:pt>
                <c:pt idx="185">
                  <c:v>5655</c:v>
                </c:pt>
                <c:pt idx="186">
                  <c:v>6064</c:v>
                </c:pt>
                <c:pt idx="187">
                  <c:v>6477</c:v>
                </c:pt>
              </c:numCache>
            </c:numRef>
          </c:xVal>
          <c:yVal>
            <c:numRef>
              <c:f>'SA selon volume prélv'!$J$152:$GO$152</c:f>
              <c:numCache>
                <c:formatCode>0.0</c:formatCode>
                <c:ptCount val="188"/>
                <c:pt idx="0">
                  <c:v>15.873015873015875</c:v>
                </c:pt>
                <c:pt idx="1">
                  <c:v>12.345679012345681</c:v>
                </c:pt>
                <c:pt idx="2">
                  <c:v>10.101010101010102</c:v>
                </c:pt>
                <c:pt idx="3">
                  <c:v>8.5470085470085486</c:v>
                </c:pt>
                <c:pt idx="4">
                  <c:v>7.4074074074074083</c:v>
                </c:pt>
                <c:pt idx="5">
                  <c:v>6.5359477124183014</c:v>
                </c:pt>
                <c:pt idx="6">
                  <c:v>5.84795321637427</c:v>
                </c:pt>
                <c:pt idx="7">
                  <c:v>5.291005291005292</c:v>
                </c:pt>
                <c:pt idx="8">
                  <c:v>4.8309178743961354</c:v>
                </c:pt>
                <c:pt idx="9">
                  <c:v>4.4444444444444446</c:v>
                </c:pt>
                <c:pt idx="10">
                  <c:v>4.1152263374485605</c:v>
                </c:pt>
                <c:pt idx="11">
                  <c:v>3.8314176245210732</c:v>
                </c:pt>
                <c:pt idx="12">
                  <c:v>3.5842293906810041</c:v>
                </c:pt>
                <c:pt idx="13">
                  <c:v>3.3670033670033672</c:v>
                </c:pt>
                <c:pt idx="14">
                  <c:v>3.1746031746031749</c:v>
                </c:pt>
                <c:pt idx="15">
                  <c:v>3.0030030030030033</c:v>
                </c:pt>
                <c:pt idx="16">
                  <c:v>2.9999999999999996</c:v>
                </c:pt>
                <c:pt idx="17">
                  <c:v>3</c:v>
                </c:pt>
                <c:pt idx="18">
                  <c:v>3</c:v>
                </c:pt>
                <c:pt idx="19">
                  <c:v>3</c:v>
                </c:pt>
                <c:pt idx="20">
                  <c:v>3</c:v>
                </c:pt>
                <c:pt idx="21">
                  <c:v>2.9999999999999996</c:v>
                </c:pt>
                <c:pt idx="22">
                  <c:v>3</c:v>
                </c:pt>
                <c:pt idx="23">
                  <c:v>2.9999999999999996</c:v>
                </c:pt>
                <c:pt idx="24">
                  <c:v>2.9999999999999996</c:v>
                </c:pt>
                <c:pt idx="25">
                  <c:v>3</c:v>
                </c:pt>
                <c:pt idx="26">
                  <c:v>3</c:v>
                </c:pt>
                <c:pt idx="27">
                  <c:v>3</c:v>
                </c:pt>
                <c:pt idx="28">
                  <c:v>3</c:v>
                </c:pt>
                <c:pt idx="29">
                  <c:v>3</c:v>
                </c:pt>
                <c:pt idx="30">
                  <c:v>3</c:v>
                </c:pt>
                <c:pt idx="31">
                  <c:v>3.0000000000000004</c:v>
                </c:pt>
                <c:pt idx="32">
                  <c:v>3.0000000000000004</c:v>
                </c:pt>
                <c:pt idx="33">
                  <c:v>3</c:v>
                </c:pt>
                <c:pt idx="34">
                  <c:v>2.9629629629629632</c:v>
                </c:pt>
                <c:pt idx="35">
                  <c:v>2.8860028860028861</c:v>
                </c:pt>
                <c:pt idx="36">
                  <c:v>2.8129395218002817</c:v>
                </c:pt>
                <c:pt idx="37">
                  <c:v>2.7434842249657065</c:v>
                </c:pt>
                <c:pt idx="38">
                  <c:v>2.6773761713520754</c:v>
                </c:pt>
                <c:pt idx="39">
                  <c:v>2.6143790849673207</c:v>
                </c:pt>
                <c:pt idx="40">
                  <c:v>2.554278416347382</c:v>
                </c:pt>
                <c:pt idx="41">
                  <c:v>2.4968789013732837</c:v>
                </c:pt>
                <c:pt idx="42">
                  <c:v>2.4420024420024422</c:v>
                </c:pt>
                <c:pt idx="43">
                  <c:v>2.3894862604540026</c:v>
                </c:pt>
                <c:pt idx="44">
                  <c:v>2.3391812865497079</c:v>
                </c:pt>
                <c:pt idx="45">
                  <c:v>2.2909507445589923</c:v>
                </c:pt>
                <c:pt idx="46">
                  <c:v>2.2446689113355784</c:v>
                </c:pt>
                <c:pt idx="47">
                  <c:v>2.2002200220022003</c:v>
                </c:pt>
                <c:pt idx="48">
                  <c:v>2.1574973031283715</c:v>
                </c:pt>
                <c:pt idx="49">
                  <c:v>2.1164021164021167</c:v>
                </c:pt>
                <c:pt idx="50">
                  <c:v>2.0768431983385258</c:v>
                </c:pt>
                <c:pt idx="51">
                  <c:v>2.0387359836901124</c:v>
                </c:pt>
                <c:pt idx="52">
                  <c:v>2.0020020020020022</c:v>
                </c:pt>
                <c:pt idx="53">
                  <c:v>1.9665683382497543</c:v>
                </c:pt>
                <c:pt idx="54">
                  <c:v>1.9323671497584543</c:v>
                </c:pt>
                <c:pt idx="55">
                  <c:v>1.8993352326685662</c:v>
                </c:pt>
                <c:pt idx="56">
                  <c:v>1.8674136321195147</c:v>
                </c:pt>
                <c:pt idx="57">
                  <c:v>1.8365472910927458</c:v>
                </c:pt>
                <c:pt idx="58">
                  <c:v>1.8066847335140019</c:v>
                </c:pt>
                <c:pt idx="59">
                  <c:v>1.7777777777777779</c:v>
                </c:pt>
                <c:pt idx="60">
                  <c:v>1.7497812773403327</c:v>
                </c:pt>
                <c:pt idx="61">
                  <c:v>1.7226528854435834</c:v>
                </c:pt>
                <c:pt idx="62">
                  <c:v>1.6963528413910096</c:v>
                </c:pt>
                <c:pt idx="63">
                  <c:v>1.6708437761069341</c:v>
                </c:pt>
                <c:pt idx="64">
                  <c:v>1.6460905349794241</c:v>
                </c:pt>
                <c:pt idx="65">
                  <c:v>1.6220600162206003</c:v>
                </c:pt>
                <c:pt idx="66">
                  <c:v>1.598721023181455</c:v>
                </c:pt>
                <c:pt idx="67">
                  <c:v>1.5760441292356189</c:v>
                </c:pt>
                <c:pt idx="68">
                  <c:v>1.5540015540015542</c:v>
                </c:pt>
                <c:pt idx="69">
                  <c:v>1.5325670498084294</c:v>
                </c:pt>
                <c:pt idx="70">
                  <c:v>1.5117157974300832</c:v>
                </c:pt>
                <c:pt idx="71">
                  <c:v>1.4914243102162568</c:v>
                </c:pt>
                <c:pt idx="72">
                  <c:v>1.4716703458425315</c:v>
                </c:pt>
                <c:pt idx="73">
                  <c:v>1.4524328249818448</c:v>
                </c:pt>
                <c:pt idx="74">
                  <c:v>1.4336917562724016</c:v>
                </c:pt>
                <c:pt idx="75">
                  <c:v>1.4154281670205238</c:v>
                </c:pt>
                <c:pt idx="76">
                  <c:v>1.3976240391334733</c:v>
                </c:pt>
                <c:pt idx="77">
                  <c:v>1.3802622498274675</c:v>
                </c:pt>
                <c:pt idx="78">
                  <c:v>1.36332651670075</c:v>
                </c:pt>
                <c:pt idx="79">
                  <c:v>1.3468013468013469</c:v>
                </c:pt>
                <c:pt idx="80">
                  <c:v>1.3306719893546242</c:v>
                </c:pt>
                <c:pt idx="81">
                  <c:v>1.3149243918474689</c:v>
                </c:pt>
                <c:pt idx="82">
                  <c:v>1.2995451591942822</c:v>
                </c:pt>
                <c:pt idx="83">
                  <c:v>1.2845215157353886</c:v>
                </c:pt>
                <c:pt idx="84">
                  <c:v>1.26984126984127</c:v>
                </c:pt>
                <c:pt idx="85">
                  <c:v>1.25549278091651</c:v>
                </c:pt>
                <c:pt idx="86">
                  <c:v>1.2414649286157668</c:v>
                </c:pt>
                <c:pt idx="87">
                  <c:v>1.2277470841006755</c:v>
                </c:pt>
                <c:pt idx="88">
                  <c:v>1.2143290831815423</c:v>
                </c:pt>
                <c:pt idx="89">
                  <c:v>1.2012012012012014</c:v>
                </c:pt>
                <c:pt idx="90">
                  <c:v>1.1883541295306002</c:v>
                </c:pt>
                <c:pt idx="91">
                  <c:v>1.1757789535567316</c:v>
                </c:pt>
                <c:pt idx="92">
                  <c:v>1.1634671320535197</c:v>
                </c:pt>
                <c:pt idx="93">
                  <c:v>1.1514104778353484</c:v>
                </c:pt>
                <c:pt idx="94">
                  <c:v>1.1396011396011396</c:v>
                </c:pt>
                <c:pt idx="95">
                  <c:v>1.1280315848843769</c:v>
                </c:pt>
                <c:pt idx="96">
                  <c:v>1.1166945840312676</c:v>
                </c:pt>
                <c:pt idx="97">
                  <c:v>1.105583195135434</c:v>
                </c:pt>
                <c:pt idx="98">
                  <c:v>1.0946907498631637</c:v>
                </c:pt>
                <c:pt idx="99">
                  <c:v>1.0840108401084012</c:v>
                </c:pt>
                <c:pt idx="100">
                  <c:v>1.0735373054213635</c:v>
                </c:pt>
                <c:pt idx="101">
                  <c:v>1.063264221158958</c:v>
                </c:pt>
                <c:pt idx="102">
                  <c:v>1.0531858873091102</c:v>
                </c:pt>
                <c:pt idx="103">
                  <c:v>1.0432968179447053</c:v>
                </c:pt>
                <c:pt idx="104">
                  <c:v>1.03359173126615</c:v>
                </c:pt>
                <c:pt idx="105">
                  <c:v>1.0240655401945726</c:v>
                </c:pt>
                <c:pt idx="106">
                  <c:v>1.0147133434804669</c:v>
                </c:pt>
                <c:pt idx="107">
                  <c:v>1.0055304172951234</c:v>
                </c:pt>
                <c:pt idx="108">
                  <c:v>0.99999999999999978</c:v>
                </c:pt>
                <c:pt idx="109">
                  <c:v>1</c:v>
                </c:pt>
                <c:pt idx="110">
                  <c:v>1</c:v>
                </c:pt>
                <c:pt idx="111">
                  <c:v>0.99999999999999989</c:v>
                </c:pt>
                <c:pt idx="112">
                  <c:v>0.99999999999999989</c:v>
                </c:pt>
                <c:pt idx="113">
                  <c:v>1</c:v>
                </c:pt>
                <c:pt idx="114">
                  <c:v>0.99999999999999989</c:v>
                </c:pt>
                <c:pt idx="115">
                  <c:v>1</c:v>
                </c:pt>
                <c:pt idx="116">
                  <c:v>1</c:v>
                </c:pt>
                <c:pt idx="117">
                  <c:v>1</c:v>
                </c:pt>
                <c:pt idx="118">
                  <c:v>0.99999999999999989</c:v>
                </c:pt>
                <c:pt idx="119">
                  <c:v>1</c:v>
                </c:pt>
                <c:pt idx="120">
                  <c:v>1</c:v>
                </c:pt>
                <c:pt idx="121">
                  <c:v>0.99999999999999989</c:v>
                </c:pt>
                <c:pt idx="122">
                  <c:v>0.99999999999999989</c:v>
                </c:pt>
                <c:pt idx="123">
                  <c:v>1</c:v>
                </c:pt>
                <c:pt idx="124">
                  <c:v>1</c:v>
                </c:pt>
                <c:pt idx="125">
                  <c:v>1.0000000000000002</c:v>
                </c:pt>
                <c:pt idx="126">
                  <c:v>1</c:v>
                </c:pt>
                <c:pt idx="127">
                  <c:v>1</c:v>
                </c:pt>
                <c:pt idx="128">
                  <c:v>0.99999999999999989</c:v>
                </c:pt>
                <c:pt idx="129">
                  <c:v>1</c:v>
                </c:pt>
                <c:pt idx="130">
                  <c:v>1</c:v>
                </c:pt>
                <c:pt idx="131">
                  <c:v>1.0000000000000002</c:v>
                </c:pt>
                <c:pt idx="132">
                  <c:v>1</c:v>
                </c:pt>
                <c:pt idx="133">
                  <c:v>0.99999999999999989</c:v>
                </c:pt>
                <c:pt idx="134">
                  <c:v>0.99999999999999989</c:v>
                </c:pt>
                <c:pt idx="135">
                  <c:v>1</c:v>
                </c:pt>
                <c:pt idx="136">
                  <c:v>1</c:v>
                </c:pt>
                <c:pt idx="137">
                  <c:v>1.0000000000000002</c:v>
                </c:pt>
                <c:pt idx="138">
                  <c:v>0.99999999999999978</c:v>
                </c:pt>
                <c:pt idx="139">
                  <c:v>1</c:v>
                </c:pt>
                <c:pt idx="140">
                  <c:v>0.99999999999999989</c:v>
                </c:pt>
                <c:pt idx="141">
                  <c:v>1</c:v>
                </c:pt>
                <c:pt idx="142">
                  <c:v>1</c:v>
                </c:pt>
                <c:pt idx="143">
                  <c:v>0.99999999999999989</c:v>
                </c:pt>
                <c:pt idx="144">
                  <c:v>1</c:v>
                </c:pt>
                <c:pt idx="145">
                  <c:v>1</c:v>
                </c:pt>
                <c:pt idx="146">
                  <c:v>1.0000000000000002</c:v>
                </c:pt>
                <c:pt idx="147">
                  <c:v>1.0000000000000002</c:v>
                </c:pt>
                <c:pt idx="148">
                  <c:v>0.99999999999999989</c:v>
                </c:pt>
                <c:pt idx="149">
                  <c:v>0.99999999999999989</c:v>
                </c:pt>
                <c:pt idx="150">
                  <c:v>1</c:v>
                </c:pt>
                <c:pt idx="151">
                  <c:v>1</c:v>
                </c:pt>
                <c:pt idx="152">
                  <c:v>0.99999999999999989</c:v>
                </c:pt>
                <c:pt idx="153">
                  <c:v>1</c:v>
                </c:pt>
                <c:pt idx="154">
                  <c:v>1</c:v>
                </c:pt>
                <c:pt idx="155">
                  <c:v>1</c:v>
                </c:pt>
                <c:pt idx="156">
                  <c:v>1</c:v>
                </c:pt>
                <c:pt idx="157">
                  <c:v>0.99999999999999989</c:v>
                </c:pt>
                <c:pt idx="158">
                  <c:v>1.0000000000000002</c:v>
                </c:pt>
                <c:pt idx="159">
                  <c:v>1.0000000000000002</c:v>
                </c:pt>
                <c:pt idx="160">
                  <c:v>1.0000000000000002</c:v>
                </c:pt>
                <c:pt idx="161">
                  <c:v>1.0000000000000002</c:v>
                </c:pt>
                <c:pt idx="162">
                  <c:v>1</c:v>
                </c:pt>
                <c:pt idx="163">
                  <c:v>0.99999999999999989</c:v>
                </c:pt>
                <c:pt idx="164">
                  <c:v>1.0000000000000002</c:v>
                </c:pt>
                <c:pt idx="165">
                  <c:v>1</c:v>
                </c:pt>
                <c:pt idx="166">
                  <c:v>1.0000000000000002</c:v>
                </c:pt>
                <c:pt idx="167">
                  <c:v>1</c:v>
                </c:pt>
                <c:pt idx="168">
                  <c:v>1</c:v>
                </c:pt>
                <c:pt idx="169">
                  <c:v>1</c:v>
                </c:pt>
                <c:pt idx="170">
                  <c:v>1</c:v>
                </c:pt>
                <c:pt idx="171">
                  <c:v>1</c:v>
                </c:pt>
                <c:pt idx="172">
                  <c:v>1</c:v>
                </c:pt>
                <c:pt idx="173">
                  <c:v>1</c:v>
                </c:pt>
                <c:pt idx="174">
                  <c:v>1</c:v>
                </c:pt>
                <c:pt idx="175">
                  <c:v>0.99999999999999989</c:v>
                </c:pt>
                <c:pt idx="176">
                  <c:v>1</c:v>
                </c:pt>
                <c:pt idx="177">
                  <c:v>1.0000000000000002</c:v>
                </c:pt>
                <c:pt idx="178">
                  <c:v>1.0000000000000002</c:v>
                </c:pt>
                <c:pt idx="179">
                  <c:v>0.99999999999999989</c:v>
                </c:pt>
                <c:pt idx="180">
                  <c:v>1</c:v>
                </c:pt>
                <c:pt idx="181">
                  <c:v>1.0000000000000002</c:v>
                </c:pt>
                <c:pt idx="182">
                  <c:v>1</c:v>
                </c:pt>
                <c:pt idx="183">
                  <c:v>1</c:v>
                </c:pt>
                <c:pt idx="184">
                  <c:v>1</c:v>
                </c:pt>
                <c:pt idx="185">
                  <c:v>0.99999999999999989</c:v>
                </c:pt>
                <c:pt idx="186">
                  <c:v>1</c:v>
                </c:pt>
                <c:pt idx="187">
                  <c:v>0.99999999999999989</c:v>
                </c:pt>
              </c:numCache>
            </c:numRef>
          </c:yVal>
          <c:smooth val="0"/>
          <c:extLst xmlns:c16r2="http://schemas.microsoft.com/office/drawing/2015/06/chart">
            <c:ext xmlns:c16="http://schemas.microsoft.com/office/drawing/2014/chart" uri="{C3380CC4-5D6E-409C-BE32-E72D297353CC}">
              <c16:uniqueId val="{00000003-9C1B-47EF-A56B-DBC9CC4FDF0F}"/>
            </c:ext>
          </c:extLst>
        </c:ser>
        <c:ser>
          <c:idx val="4"/>
          <c:order val="4"/>
          <c:tx>
            <c:strRef>
              <c:f>'SA selon volume prélv'!$I$176</c:f>
              <c:strCache>
                <c:ptCount val="1"/>
                <c:pt idx="0">
                  <c:v>f 0,125</c:v>
                </c:pt>
              </c:strCache>
            </c:strRef>
          </c:tx>
          <c:spPr>
            <a:ln>
              <a:solidFill>
                <a:srgbClr val="00B0F0"/>
              </a:solidFill>
            </a:ln>
          </c:spPr>
          <c:marker>
            <c:symbol val="none"/>
          </c:marker>
          <c:xVal>
            <c:numRef>
              <c:f>'SA selon volume prélv'!$J$175:$GA$175</c:f>
              <c:numCache>
                <c:formatCode>General</c:formatCode>
                <c:ptCount val="174"/>
                <c:pt idx="0">
                  <c:v>21</c:v>
                </c:pt>
                <c:pt idx="1">
                  <c:v>27</c:v>
                </c:pt>
                <c:pt idx="2">
                  <c:v>33</c:v>
                </c:pt>
                <c:pt idx="3">
                  <c:v>39</c:v>
                </c:pt>
                <c:pt idx="4">
                  <c:v>45</c:v>
                </c:pt>
                <c:pt idx="5">
                  <c:v>51</c:v>
                </c:pt>
                <c:pt idx="6">
                  <c:v>57</c:v>
                </c:pt>
                <c:pt idx="7">
                  <c:v>63</c:v>
                </c:pt>
                <c:pt idx="8">
                  <c:v>69</c:v>
                </c:pt>
                <c:pt idx="9">
                  <c:v>75</c:v>
                </c:pt>
                <c:pt idx="10">
                  <c:v>81</c:v>
                </c:pt>
                <c:pt idx="11">
                  <c:v>87</c:v>
                </c:pt>
                <c:pt idx="12">
                  <c:v>93</c:v>
                </c:pt>
                <c:pt idx="13">
                  <c:v>99</c:v>
                </c:pt>
                <c:pt idx="14">
                  <c:v>105</c:v>
                </c:pt>
                <c:pt idx="15">
                  <c:v>111</c:v>
                </c:pt>
                <c:pt idx="16">
                  <c:v>117</c:v>
                </c:pt>
                <c:pt idx="17">
                  <c:v>123</c:v>
                </c:pt>
                <c:pt idx="18">
                  <c:v>129</c:v>
                </c:pt>
                <c:pt idx="19">
                  <c:v>135</c:v>
                </c:pt>
                <c:pt idx="20">
                  <c:v>141</c:v>
                </c:pt>
                <c:pt idx="21">
                  <c:v>147</c:v>
                </c:pt>
                <c:pt idx="22">
                  <c:v>153</c:v>
                </c:pt>
                <c:pt idx="23">
                  <c:v>159</c:v>
                </c:pt>
                <c:pt idx="24">
                  <c:v>165</c:v>
                </c:pt>
                <c:pt idx="25">
                  <c:v>171</c:v>
                </c:pt>
                <c:pt idx="26">
                  <c:v>177</c:v>
                </c:pt>
                <c:pt idx="27">
                  <c:v>183</c:v>
                </c:pt>
                <c:pt idx="28">
                  <c:v>189</c:v>
                </c:pt>
                <c:pt idx="29">
                  <c:v>195</c:v>
                </c:pt>
                <c:pt idx="30">
                  <c:v>201</c:v>
                </c:pt>
                <c:pt idx="31">
                  <c:v>207</c:v>
                </c:pt>
                <c:pt idx="32">
                  <c:v>213</c:v>
                </c:pt>
                <c:pt idx="33">
                  <c:v>219</c:v>
                </c:pt>
                <c:pt idx="34">
                  <c:v>225</c:v>
                </c:pt>
                <c:pt idx="35">
                  <c:v>231</c:v>
                </c:pt>
                <c:pt idx="36">
                  <c:v>237</c:v>
                </c:pt>
                <c:pt idx="37">
                  <c:v>243</c:v>
                </c:pt>
                <c:pt idx="38">
                  <c:v>249</c:v>
                </c:pt>
                <c:pt idx="39">
                  <c:v>255</c:v>
                </c:pt>
                <c:pt idx="40">
                  <c:v>261</c:v>
                </c:pt>
                <c:pt idx="41">
                  <c:v>267</c:v>
                </c:pt>
                <c:pt idx="42">
                  <c:v>273</c:v>
                </c:pt>
                <c:pt idx="43">
                  <c:v>279</c:v>
                </c:pt>
                <c:pt idx="44">
                  <c:v>285</c:v>
                </c:pt>
                <c:pt idx="45">
                  <c:v>291</c:v>
                </c:pt>
                <c:pt idx="46">
                  <c:v>297</c:v>
                </c:pt>
                <c:pt idx="47">
                  <c:v>303</c:v>
                </c:pt>
                <c:pt idx="48">
                  <c:v>309</c:v>
                </c:pt>
                <c:pt idx="49">
                  <c:v>315</c:v>
                </c:pt>
                <c:pt idx="50">
                  <c:v>321</c:v>
                </c:pt>
                <c:pt idx="51">
                  <c:v>327</c:v>
                </c:pt>
                <c:pt idx="52">
                  <c:v>333</c:v>
                </c:pt>
                <c:pt idx="53">
                  <c:v>339</c:v>
                </c:pt>
                <c:pt idx="54">
                  <c:v>345</c:v>
                </c:pt>
                <c:pt idx="55">
                  <c:v>351</c:v>
                </c:pt>
                <c:pt idx="56">
                  <c:v>357</c:v>
                </c:pt>
                <c:pt idx="57">
                  <c:v>363</c:v>
                </c:pt>
                <c:pt idx="58">
                  <c:v>369</c:v>
                </c:pt>
                <c:pt idx="59">
                  <c:v>375</c:v>
                </c:pt>
                <c:pt idx="60">
                  <c:v>381</c:v>
                </c:pt>
                <c:pt idx="61">
                  <c:v>387</c:v>
                </c:pt>
                <c:pt idx="62">
                  <c:v>393</c:v>
                </c:pt>
                <c:pt idx="63">
                  <c:v>399</c:v>
                </c:pt>
                <c:pt idx="64">
                  <c:v>405</c:v>
                </c:pt>
                <c:pt idx="65">
                  <c:v>411</c:v>
                </c:pt>
                <c:pt idx="66">
                  <c:v>417</c:v>
                </c:pt>
                <c:pt idx="67">
                  <c:v>423</c:v>
                </c:pt>
                <c:pt idx="68">
                  <c:v>429</c:v>
                </c:pt>
                <c:pt idx="69">
                  <c:v>435</c:v>
                </c:pt>
                <c:pt idx="70">
                  <c:v>441</c:v>
                </c:pt>
                <c:pt idx="71">
                  <c:v>447</c:v>
                </c:pt>
                <c:pt idx="72">
                  <c:v>453</c:v>
                </c:pt>
                <c:pt idx="73">
                  <c:v>459</c:v>
                </c:pt>
                <c:pt idx="74">
                  <c:v>465</c:v>
                </c:pt>
                <c:pt idx="75">
                  <c:v>471</c:v>
                </c:pt>
                <c:pt idx="76">
                  <c:v>477</c:v>
                </c:pt>
                <c:pt idx="77">
                  <c:v>483</c:v>
                </c:pt>
                <c:pt idx="78">
                  <c:v>489</c:v>
                </c:pt>
                <c:pt idx="79">
                  <c:v>495</c:v>
                </c:pt>
                <c:pt idx="80">
                  <c:v>501</c:v>
                </c:pt>
                <c:pt idx="81">
                  <c:v>507</c:v>
                </c:pt>
                <c:pt idx="82">
                  <c:v>513</c:v>
                </c:pt>
                <c:pt idx="83">
                  <c:v>519</c:v>
                </c:pt>
                <c:pt idx="84">
                  <c:v>525</c:v>
                </c:pt>
                <c:pt idx="85">
                  <c:v>531</c:v>
                </c:pt>
                <c:pt idx="86">
                  <c:v>537</c:v>
                </c:pt>
                <c:pt idx="87">
                  <c:v>543</c:v>
                </c:pt>
                <c:pt idx="88">
                  <c:v>549</c:v>
                </c:pt>
                <c:pt idx="89">
                  <c:v>555</c:v>
                </c:pt>
                <c:pt idx="90">
                  <c:v>561</c:v>
                </c:pt>
                <c:pt idx="91">
                  <c:v>567</c:v>
                </c:pt>
                <c:pt idx="92">
                  <c:v>573</c:v>
                </c:pt>
                <c:pt idx="93">
                  <c:v>579</c:v>
                </c:pt>
                <c:pt idx="94">
                  <c:v>585</c:v>
                </c:pt>
                <c:pt idx="95">
                  <c:v>591</c:v>
                </c:pt>
                <c:pt idx="96">
                  <c:v>597</c:v>
                </c:pt>
                <c:pt idx="97">
                  <c:v>603</c:v>
                </c:pt>
                <c:pt idx="98">
                  <c:v>609</c:v>
                </c:pt>
                <c:pt idx="99">
                  <c:v>615</c:v>
                </c:pt>
                <c:pt idx="100">
                  <c:v>621</c:v>
                </c:pt>
                <c:pt idx="101">
                  <c:v>627</c:v>
                </c:pt>
                <c:pt idx="102">
                  <c:v>633</c:v>
                </c:pt>
                <c:pt idx="103">
                  <c:v>639</c:v>
                </c:pt>
                <c:pt idx="104">
                  <c:v>645</c:v>
                </c:pt>
                <c:pt idx="105">
                  <c:v>651</c:v>
                </c:pt>
                <c:pt idx="106">
                  <c:v>657</c:v>
                </c:pt>
                <c:pt idx="107">
                  <c:v>663</c:v>
                </c:pt>
                <c:pt idx="108">
                  <c:v>669</c:v>
                </c:pt>
                <c:pt idx="109">
                  <c:v>675</c:v>
                </c:pt>
                <c:pt idx="110">
                  <c:v>681</c:v>
                </c:pt>
                <c:pt idx="111">
                  <c:v>687</c:v>
                </c:pt>
                <c:pt idx="112">
                  <c:v>693</c:v>
                </c:pt>
                <c:pt idx="113">
                  <c:v>699</c:v>
                </c:pt>
                <c:pt idx="114">
                  <c:v>705</c:v>
                </c:pt>
                <c:pt idx="115">
                  <c:v>711</c:v>
                </c:pt>
                <c:pt idx="116">
                  <c:v>717</c:v>
                </c:pt>
                <c:pt idx="117">
                  <c:v>723</c:v>
                </c:pt>
                <c:pt idx="118">
                  <c:v>729</c:v>
                </c:pt>
                <c:pt idx="119">
                  <c:v>735</c:v>
                </c:pt>
                <c:pt idx="120">
                  <c:v>741</c:v>
                </c:pt>
                <c:pt idx="121">
                  <c:v>747</c:v>
                </c:pt>
                <c:pt idx="122">
                  <c:v>753</c:v>
                </c:pt>
                <c:pt idx="123">
                  <c:v>759</c:v>
                </c:pt>
                <c:pt idx="124">
                  <c:v>765</c:v>
                </c:pt>
                <c:pt idx="125">
                  <c:v>771</c:v>
                </c:pt>
                <c:pt idx="126">
                  <c:v>777</c:v>
                </c:pt>
                <c:pt idx="127">
                  <c:v>783</c:v>
                </c:pt>
                <c:pt idx="128">
                  <c:v>789</c:v>
                </c:pt>
                <c:pt idx="129">
                  <c:v>795</c:v>
                </c:pt>
                <c:pt idx="130">
                  <c:v>801</c:v>
                </c:pt>
                <c:pt idx="131">
                  <c:v>807</c:v>
                </c:pt>
                <c:pt idx="132">
                  <c:v>813</c:v>
                </c:pt>
                <c:pt idx="133">
                  <c:v>819</c:v>
                </c:pt>
                <c:pt idx="134">
                  <c:v>825</c:v>
                </c:pt>
                <c:pt idx="135">
                  <c:v>831</c:v>
                </c:pt>
                <c:pt idx="136">
                  <c:v>837</c:v>
                </c:pt>
                <c:pt idx="137">
                  <c:v>843</c:v>
                </c:pt>
                <c:pt idx="138">
                  <c:v>849</c:v>
                </c:pt>
                <c:pt idx="139">
                  <c:v>855</c:v>
                </c:pt>
                <c:pt idx="140">
                  <c:v>861</c:v>
                </c:pt>
                <c:pt idx="141">
                  <c:v>867</c:v>
                </c:pt>
                <c:pt idx="142">
                  <c:v>873</c:v>
                </c:pt>
                <c:pt idx="143">
                  <c:v>879</c:v>
                </c:pt>
                <c:pt idx="144">
                  <c:v>885</c:v>
                </c:pt>
                <c:pt idx="145">
                  <c:v>891</c:v>
                </c:pt>
                <c:pt idx="146">
                  <c:v>897</c:v>
                </c:pt>
                <c:pt idx="147">
                  <c:v>903</c:v>
                </c:pt>
                <c:pt idx="148">
                  <c:v>909</c:v>
                </c:pt>
                <c:pt idx="149">
                  <c:v>915</c:v>
                </c:pt>
                <c:pt idx="150">
                  <c:v>921</c:v>
                </c:pt>
                <c:pt idx="151">
                  <c:v>927</c:v>
                </c:pt>
                <c:pt idx="152">
                  <c:v>933</c:v>
                </c:pt>
                <c:pt idx="153">
                  <c:v>939</c:v>
                </c:pt>
                <c:pt idx="154">
                  <c:v>945</c:v>
                </c:pt>
                <c:pt idx="155">
                  <c:v>951</c:v>
                </c:pt>
                <c:pt idx="156">
                  <c:v>957</c:v>
                </c:pt>
                <c:pt idx="157">
                  <c:v>963</c:v>
                </c:pt>
                <c:pt idx="158">
                  <c:v>969</c:v>
                </c:pt>
                <c:pt idx="159">
                  <c:v>975</c:v>
                </c:pt>
                <c:pt idx="160">
                  <c:v>981</c:v>
                </c:pt>
                <c:pt idx="161">
                  <c:v>987</c:v>
                </c:pt>
                <c:pt idx="162">
                  <c:v>993</c:v>
                </c:pt>
                <c:pt idx="163">
                  <c:v>999</c:v>
                </c:pt>
                <c:pt idx="164">
                  <c:v>1005</c:v>
                </c:pt>
                <c:pt idx="165">
                  <c:v>1011</c:v>
                </c:pt>
                <c:pt idx="166">
                  <c:v>1017</c:v>
                </c:pt>
                <c:pt idx="167">
                  <c:v>1023</c:v>
                </c:pt>
                <c:pt idx="168">
                  <c:v>1029</c:v>
                </c:pt>
                <c:pt idx="169">
                  <c:v>1035</c:v>
                </c:pt>
                <c:pt idx="170">
                  <c:v>1041</c:v>
                </c:pt>
                <c:pt idx="171">
                  <c:v>1047</c:v>
                </c:pt>
                <c:pt idx="172">
                  <c:v>1053</c:v>
                </c:pt>
                <c:pt idx="173">
                  <c:v>1059</c:v>
                </c:pt>
              </c:numCache>
            </c:numRef>
          </c:xVal>
          <c:yVal>
            <c:numRef>
              <c:f>'SA selon volume prélv'!$J$176:$GA$176</c:f>
              <c:numCache>
                <c:formatCode>0.0</c:formatCode>
                <c:ptCount val="174"/>
                <c:pt idx="0">
                  <c:v>31.74603174603175</c:v>
                </c:pt>
                <c:pt idx="1">
                  <c:v>24.691358024691361</c:v>
                </c:pt>
                <c:pt idx="2">
                  <c:v>20.202020202020204</c:v>
                </c:pt>
                <c:pt idx="3">
                  <c:v>17.094017094017097</c:v>
                </c:pt>
                <c:pt idx="4">
                  <c:v>14.814814814814817</c:v>
                </c:pt>
                <c:pt idx="5">
                  <c:v>13.071895424836603</c:v>
                </c:pt>
                <c:pt idx="6">
                  <c:v>11.69590643274854</c:v>
                </c:pt>
                <c:pt idx="7">
                  <c:v>10.582010582010584</c:v>
                </c:pt>
                <c:pt idx="8">
                  <c:v>9.6618357487922708</c:v>
                </c:pt>
                <c:pt idx="9">
                  <c:v>8.8888888888888893</c:v>
                </c:pt>
                <c:pt idx="10">
                  <c:v>8.230452674897121</c:v>
                </c:pt>
                <c:pt idx="11">
                  <c:v>7.6628352490421463</c:v>
                </c:pt>
                <c:pt idx="12">
                  <c:v>7.1684587813620082</c:v>
                </c:pt>
                <c:pt idx="13">
                  <c:v>6.7340067340067344</c:v>
                </c:pt>
                <c:pt idx="14">
                  <c:v>6.3492063492063497</c:v>
                </c:pt>
                <c:pt idx="15">
                  <c:v>6.0060060060060065</c:v>
                </c:pt>
                <c:pt idx="16">
                  <c:v>5.6980056980056988</c:v>
                </c:pt>
                <c:pt idx="17">
                  <c:v>5.4200542005420056</c:v>
                </c:pt>
                <c:pt idx="18">
                  <c:v>5.1679586563307502</c:v>
                </c:pt>
                <c:pt idx="19">
                  <c:v>4.9382716049382722</c:v>
                </c:pt>
                <c:pt idx="20">
                  <c:v>4.7281323877068564</c:v>
                </c:pt>
                <c:pt idx="21">
                  <c:v>4.5351473922902503</c:v>
                </c:pt>
                <c:pt idx="22">
                  <c:v>4.3572984749455346</c:v>
                </c:pt>
                <c:pt idx="23">
                  <c:v>4.1928721174004195</c:v>
                </c:pt>
                <c:pt idx="24">
                  <c:v>4.0404040404040407</c:v>
                </c:pt>
                <c:pt idx="25">
                  <c:v>3.8986354775828462</c:v>
                </c:pt>
                <c:pt idx="26">
                  <c:v>3.7664783427495294</c:v>
                </c:pt>
                <c:pt idx="27">
                  <c:v>3.6429872495446269</c:v>
                </c:pt>
                <c:pt idx="28">
                  <c:v>3.5273368606701943</c:v>
                </c:pt>
                <c:pt idx="29">
                  <c:v>3.4188034188034191</c:v>
                </c:pt>
                <c:pt idx="30">
                  <c:v>3.3167495854063023</c:v>
                </c:pt>
                <c:pt idx="31">
                  <c:v>3.2206119162640907</c:v>
                </c:pt>
                <c:pt idx="32">
                  <c:v>3.1298904538341161</c:v>
                </c:pt>
                <c:pt idx="33">
                  <c:v>3.0441400304414006</c:v>
                </c:pt>
                <c:pt idx="34">
                  <c:v>2.9629629629629632</c:v>
                </c:pt>
                <c:pt idx="35">
                  <c:v>2.8860028860028861</c:v>
                </c:pt>
                <c:pt idx="36">
                  <c:v>2.8129395218002817</c:v>
                </c:pt>
                <c:pt idx="37">
                  <c:v>2.7434842249657065</c:v>
                </c:pt>
                <c:pt idx="38">
                  <c:v>2.6773761713520754</c:v>
                </c:pt>
                <c:pt idx="39">
                  <c:v>2.6143790849673207</c:v>
                </c:pt>
                <c:pt idx="40">
                  <c:v>2.554278416347382</c:v>
                </c:pt>
                <c:pt idx="41">
                  <c:v>2.4968789013732837</c:v>
                </c:pt>
                <c:pt idx="42">
                  <c:v>2.4420024420024422</c:v>
                </c:pt>
                <c:pt idx="43">
                  <c:v>2.3894862604540026</c:v>
                </c:pt>
                <c:pt idx="44">
                  <c:v>2.3391812865497079</c:v>
                </c:pt>
                <c:pt idx="45">
                  <c:v>2.2909507445589923</c:v>
                </c:pt>
                <c:pt idx="46">
                  <c:v>2.2446689113355784</c:v>
                </c:pt>
                <c:pt idx="47">
                  <c:v>2.2002200220022003</c:v>
                </c:pt>
                <c:pt idx="48">
                  <c:v>2.1574973031283715</c:v>
                </c:pt>
                <c:pt idx="49">
                  <c:v>2.1164021164021167</c:v>
                </c:pt>
                <c:pt idx="50">
                  <c:v>2.0768431983385258</c:v>
                </c:pt>
                <c:pt idx="51">
                  <c:v>2.0387359836901124</c:v>
                </c:pt>
                <c:pt idx="52">
                  <c:v>2.0020020020020022</c:v>
                </c:pt>
                <c:pt idx="53">
                  <c:v>1.9665683382497543</c:v>
                </c:pt>
                <c:pt idx="54">
                  <c:v>1.9323671497584543</c:v>
                </c:pt>
                <c:pt idx="55">
                  <c:v>1.8993352326685662</c:v>
                </c:pt>
                <c:pt idx="56">
                  <c:v>1.8674136321195147</c:v>
                </c:pt>
                <c:pt idx="57">
                  <c:v>1.8365472910927458</c:v>
                </c:pt>
                <c:pt idx="58">
                  <c:v>1.8066847335140019</c:v>
                </c:pt>
                <c:pt idx="59">
                  <c:v>1.7777777777777779</c:v>
                </c:pt>
                <c:pt idx="60">
                  <c:v>1.7497812773403327</c:v>
                </c:pt>
                <c:pt idx="61">
                  <c:v>1.7226528854435834</c:v>
                </c:pt>
                <c:pt idx="62">
                  <c:v>1.6963528413910096</c:v>
                </c:pt>
                <c:pt idx="63">
                  <c:v>1.6708437761069341</c:v>
                </c:pt>
                <c:pt idx="64">
                  <c:v>1.6460905349794241</c:v>
                </c:pt>
                <c:pt idx="65">
                  <c:v>1.6220600162206003</c:v>
                </c:pt>
                <c:pt idx="66">
                  <c:v>1.598721023181455</c:v>
                </c:pt>
                <c:pt idx="67">
                  <c:v>1.5760441292356189</c:v>
                </c:pt>
                <c:pt idx="68">
                  <c:v>1.5540015540015542</c:v>
                </c:pt>
                <c:pt idx="69">
                  <c:v>1.5325670498084294</c:v>
                </c:pt>
                <c:pt idx="70">
                  <c:v>1.5117157974300832</c:v>
                </c:pt>
                <c:pt idx="71">
                  <c:v>1.4914243102162568</c:v>
                </c:pt>
                <c:pt idx="72">
                  <c:v>1.4716703458425315</c:v>
                </c:pt>
                <c:pt idx="73">
                  <c:v>1.4524328249818448</c:v>
                </c:pt>
                <c:pt idx="74">
                  <c:v>1.4336917562724016</c:v>
                </c:pt>
                <c:pt idx="75">
                  <c:v>1.4154281670205238</c:v>
                </c:pt>
                <c:pt idx="76">
                  <c:v>1.3976240391334733</c:v>
                </c:pt>
                <c:pt idx="77">
                  <c:v>1.3802622498274675</c:v>
                </c:pt>
                <c:pt idx="78">
                  <c:v>1.36332651670075</c:v>
                </c:pt>
                <c:pt idx="79">
                  <c:v>1.3468013468013469</c:v>
                </c:pt>
                <c:pt idx="80">
                  <c:v>1.3306719893546242</c:v>
                </c:pt>
                <c:pt idx="81">
                  <c:v>1.3149243918474689</c:v>
                </c:pt>
                <c:pt idx="82">
                  <c:v>1.2995451591942822</c:v>
                </c:pt>
                <c:pt idx="83">
                  <c:v>1.2845215157353886</c:v>
                </c:pt>
                <c:pt idx="84">
                  <c:v>1.26984126984127</c:v>
                </c:pt>
                <c:pt idx="85">
                  <c:v>1.25549278091651</c:v>
                </c:pt>
                <c:pt idx="86">
                  <c:v>1.2414649286157668</c:v>
                </c:pt>
                <c:pt idx="87">
                  <c:v>1.2277470841006755</c:v>
                </c:pt>
                <c:pt idx="88">
                  <c:v>1.2143290831815423</c:v>
                </c:pt>
                <c:pt idx="89">
                  <c:v>1.2012012012012014</c:v>
                </c:pt>
                <c:pt idx="90">
                  <c:v>1.1883541295306002</c:v>
                </c:pt>
                <c:pt idx="91">
                  <c:v>1.1757789535567316</c:v>
                </c:pt>
                <c:pt idx="92">
                  <c:v>1.1634671320535197</c:v>
                </c:pt>
                <c:pt idx="93">
                  <c:v>1.1514104778353484</c:v>
                </c:pt>
                <c:pt idx="94">
                  <c:v>1.1396011396011396</c:v>
                </c:pt>
                <c:pt idx="95">
                  <c:v>1.1280315848843769</c:v>
                </c:pt>
                <c:pt idx="96">
                  <c:v>1.1166945840312676</c:v>
                </c:pt>
                <c:pt idx="97">
                  <c:v>1.105583195135434</c:v>
                </c:pt>
                <c:pt idx="98">
                  <c:v>1.0946907498631637</c:v>
                </c:pt>
                <c:pt idx="99">
                  <c:v>1.0840108401084012</c:v>
                </c:pt>
                <c:pt idx="100">
                  <c:v>1.0735373054213635</c:v>
                </c:pt>
                <c:pt idx="101">
                  <c:v>1.063264221158958</c:v>
                </c:pt>
                <c:pt idx="102">
                  <c:v>1.0531858873091102</c:v>
                </c:pt>
                <c:pt idx="103">
                  <c:v>1.0432968179447053</c:v>
                </c:pt>
                <c:pt idx="104">
                  <c:v>1.03359173126615</c:v>
                </c:pt>
                <c:pt idx="105">
                  <c:v>1.0240655401945726</c:v>
                </c:pt>
                <c:pt idx="106">
                  <c:v>1.0147133434804669</c:v>
                </c:pt>
                <c:pt idx="107">
                  <c:v>1.0055304172951234</c:v>
                </c:pt>
                <c:pt idx="108">
                  <c:v>0.99999999999999978</c:v>
                </c:pt>
                <c:pt idx="109">
                  <c:v>1</c:v>
                </c:pt>
                <c:pt idx="110">
                  <c:v>1</c:v>
                </c:pt>
                <c:pt idx="111">
                  <c:v>0.99999999999999989</c:v>
                </c:pt>
                <c:pt idx="112">
                  <c:v>0.99999999999999989</c:v>
                </c:pt>
                <c:pt idx="113">
                  <c:v>1</c:v>
                </c:pt>
                <c:pt idx="114">
                  <c:v>0.99999999999999989</c:v>
                </c:pt>
                <c:pt idx="115">
                  <c:v>1</c:v>
                </c:pt>
                <c:pt idx="116">
                  <c:v>1</c:v>
                </c:pt>
                <c:pt idx="117">
                  <c:v>1</c:v>
                </c:pt>
                <c:pt idx="118">
                  <c:v>0.99999999999999989</c:v>
                </c:pt>
                <c:pt idx="119">
                  <c:v>1</c:v>
                </c:pt>
                <c:pt idx="120">
                  <c:v>1</c:v>
                </c:pt>
                <c:pt idx="121">
                  <c:v>0.99999999999999989</c:v>
                </c:pt>
                <c:pt idx="122">
                  <c:v>0.99999999999999989</c:v>
                </c:pt>
                <c:pt idx="123">
                  <c:v>1</c:v>
                </c:pt>
                <c:pt idx="124">
                  <c:v>1</c:v>
                </c:pt>
                <c:pt idx="125">
                  <c:v>1.0000000000000002</c:v>
                </c:pt>
                <c:pt idx="126">
                  <c:v>1</c:v>
                </c:pt>
                <c:pt idx="127">
                  <c:v>1</c:v>
                </c:pt>
                <c:pt idx="128">
                  <c:v>0.99999999999999989</c:v>
                </c:pt>
                <c:pt idx="129">
                  <c:v>1</c:v>
                </c:pt>
                <c:pt idx="130">
                  <c:v>1</c:v>
                </c:pt>
                <c:pt idx="131">
                  <c:v>1.0000000000000002</c:v>
                </c:pt>
                <c:pt idx="132">
                  <c:v>1</c:v>
                </c:pt>
                <c:pt idx="133">
                  <c:v>0.99999999999999989</c:v>
                </c:pt>
                <c:pt idx="134">
                  <c:v>0.99999999999999989</c:v>
                </c:pt>
                <c:pt idx="135">
                  <c:v>1</c:v>
                </c:pt>
                <c:pt idx="136">
                  <c:v>1</c:v>
                </c:pt>
                <c:pt idx="137">
                  <c:v>1.0000000000000002</c:v>
                </c:pt>
                <c:pt idx="138">
                  <c:v>0.99999999999999978</c:v>
                </c:pt>
                <c:pt idx="139">
                  <c:v>1</c:v>
                </c:pt>
                <c:pt idx="140">
                  <c:v>0.99999999999999989</c:v>
                </c:pt>
                <c:pt idx="141">
                  <c:v>1</c:v>
                </c:pt>
                <c:pt idx="142">
                  <c:v>1</c:v>
                </c:pt>
                <c:pt idx="143">
                  <c:v>0.99999999999999989</c:v>
                </c:pt>
                <c:pt idx="144">
                  <c:v>1</c:v>
                </c:pt>
                <c:pt idx="145">
                  <c:v>1</c:v>
                </c:pt>
                <c:pt idx="146">
                  <c:v>1.0000000000000002</c:v>
                </c:pt>
                <c:pt idx="147">
                  <c:v>1.0000000000000002</c:v>
                </c:pt>
                <c:pt idx="148">
                  <c:v>0.99999999999999989</c:v>
                </c:pt>
                <c:pt idx="149">
                  <c:v>0.99999999999999989</c:v>
                </c:pt>
                <c:pt idx="150">
                  <c:v>1</c:v>
                </c:pt>
                <c:pt idx="151">
                  <c:v>1</c:v>
                </c:pt>
                <c:pt idx="152">
                  <c:v>0.99999999999999989</c:v>
                </c:pt>
                <c:pt idx="153">
                  <c:v>1</c:v>
                </c:pt>
                <c:pt idx="154">
                  <c:v>1</c:v>
                </c:pt>
                <c:pt idx="155">
                  <c:v>1</c:v>
                </c:pt>
                <c:pt idx="156">
                  <c:v>1</c:v>
                </c:pt>
                <c:pt idx="157">
                  <c:v>0.99999999999999989</c:v>
                </c:pt>
                <c:pt idx="158">
                  <c:v>1.0000000000000002</c:v>
                </c:pt>
                <c:pt idx="159">
                  <c:v>1.0000000000000002</c:v>
                </c:pt>
                <c:pt idx="160">
                  <c:v>1.0000000000000002</c:v>
                </c:pt>
                <c:pt idx="161">
                  <c:v>1.0000000000000002</c:v>
                </c:pt>
                <c:pt idx="162">
                  <c:v>1</c:v>
                </c:pt>
                <c:pt idx="163">
                  <c:v>0.99999999999999989</c:v>
                </c:pt>
                <c:pt idx="164">
                  <c:v>1.0000000000000002</c:v>
                </c:pt>
                <c:pt idx="165">
                  <c:v>1</c:v>
                </c:pt>
                <c:pt idx="166">
                  <c:v>1.0000000000000002</c:v>
                </c:pt>
                <c:pt idx="167">
                  <c:v>1</c:v>
                </c:pt>
                <c:pt idx="168">
                  <c:v>1</c:v>
                </c:pt>
                <c:pt idx="169">
                  <c:v>1</c:v>
                </c:pt>
                <c:pt idx="170">
                  <c:v>1</c:v>
                </c:pt>
                <c:pt idx="171">
                  <c:v>1</c:v>
                </c:pt>
                <c:pt idx="172">
                  <c:v>1</c:v>
                </c:pt>
                <c:pt idx="173">
                  <c:v>1</c:v>
                </c:pt>
              </c:numCache>
            </c:numRef>
          </c:yVal>
          <c:smooth val="0"/>
          <c:extLst xmlns:c16r2="http://schemas.microsoft.com/office/drawing/2015/06/chart">
            <c:ext xmlns:c16="http://schemas.microsoft.com/office/drawing/2014/chart" uri="{C3380CC4-5D6E-409C-BE32-E72D297353CC}">
              <c16:uniqueId val="{00000004-9C1B-47EF-A56B-DBC9CC4FDF0F}"/>
            </c:ext>
          </c:extLst>
        </c:ser>
        <c:ser>
          <c:idx val="5"/>
          <c:order val="5"/>
          <c:tx>
            <c:v>V prélevé</c:v>
          </c:tx>
          <c:spPr>
            <a:ln>
              <a:solidFill>
                <a:srgbClr val="FF0000"/>
              </a:solidFill>
              <a:prstDash val="dash"/>
            </a:ln>
          </c:spPr>
          <c:marker>
            <c:symbol val="none"/>
          </c:marker>
          <c:xVal>
            <c:numRef>
              <c:f>'SA selon volume prélv'!$J$88:$K$88</c:f>
              <c:numCache>
                <c:formatCode>General</c:formatCode>
                <c:ptCount val="2"/>
                <c:pt idx="0">
                  <c:v>100</c:v>
                </c:pt>
                <c:pt idx="1">
                  <c:v>100</c:v>
                </c:pt>
              </c:numCache>
            </c:numRef>
          </c:xVal>
          <c:yVal>
            <c:numRef>
              <c:f>'SA selon volume prélv'!$J$89:$K$89</c:f>
              <c:numCache>
                <c:formatCode>0.0</c:formatCode>
                <c:ptCount val="2"/>
                <c:pt idx="0">
                  <c:v>0</c:v>
                </c:pt>
                <c:pt idx="1">
                  <c:v>31.74603174603175</c:v>
                </c:pt>
              </c:numCache>
            </c:numRef>
          </c:yVal>
          <c:smooth val="0"/>
          <c:extLst xmlns:c16r2="http://schemas.microsoft.com/office/drawing/2015/06/chart">
            <c:ext xmlns:c16="http://schemas.microsoft.com/office/drawing/2014/chart" uri="{C3380CC4-5D6E-409C-BE32-E72D297353CC}">
              <c16:uniqueId val="{00000005-9C1B-47EF-A56B-DBC9CC4FDF0F}"/>
            </c:ext>
          </c:extLst>
        </c:ser>
        <c:ser>
          <c:idx val="6"/>
          <c:order val="6"/>
          <c:tx>
            <c:v>222 litres</c:v>
          </c:tx>
          <c:spPr>
            <a:ln w="19050">
              <a:solidFill>
                <a:schemeClr val="tx1"/>
              </a:solidFill>
            </a:ln>
          </c:spPr>
          <c:marker>
            <c:symbol val="none"/>
          </c:marker>
          <c:xVal>
            <c:numRef>
              <c:f>'SA selon volume prélv'!$J$91:$K$91</c:f>
              <c:numCache>
                <c:formatCode>General</c:formatCode>
                <c:ptCount val="2"/>
                <c:pt idx="0">
                  <c:v>222</c:v>
                </c:pt>
                <c:pt idx="1">
                  <c:v>222</c:v>
                </c:pt>
              </c:numCache>
            </c:numRef>
          </c:xVal>
          <c:yVal>
            <c:numRef>
              <c:f>'SA selon volume prélv'!$J$89:$K$89</c:f>
              <c:numCache>
                <c:formatCode>0.0</c:formatCode>
                <c:ptCount val="2"/>
                <c:pt idx="0">
                  <c:v>0</c:v>
                </c:pt>
                <c:pt idx="1">
                  <c:v>31.74603174603175</c:v>
                </c:pt>
              </c:numCache>
            </c:numRef>
          </c:yVal>
          <c:smooth val="0"/>
          <c:extLst xmlns:c16r2="http://schemas.microsoft.com/office/drawing/2015/06/chart">
            <c:ext xmlns:c16="http://schemas.microsoft.com/office/drawing/2014/chart" uri="{C3380CC4-5D6E-409C-BE32-E72D297353CC}">
              <c16:uniqueId val="{00000006-9C1B-47EF-A56B-DBC9CC4FDF0F}"/>
            </c:ext>
          </c:extLst>
        </c:ser>
        <c:ser>
          <c:idx val="7"/>
          <c:order val="7"/>
          <c:tx>
            <c:v>666 litres</c:v>
          </c:tx>
          <c:spPr>
            <a:ln w="19050">
              <a:solidFill>
                <a:schemeClr val="tx1"/>
              </a:solidFill>
            </a:ln>
          </c:spPr>
          <c:marker>
            <c:symbol val="none"/>
          </c:marker>
          <c:xVal>
            <c:numRef>
              <c:f>'SA selon volume prélv'!$J$92:$K$92</c:f>
              <c:numCache>
                <c:formatCode>0.0</c:formatCode>
                <c:ptCount val="2"/>
                <c:pt idx="0">
                  <c:v>666</c:v>
                </c:pt>
                <c:pt idx="1">
                  <c:v>660</c:v>
                </c:pt>
              </c:numCache>
            </c:numRef>
          </c:xVal>
          <c:yVal>
            <c:numRef>
              <c:f>'SA selon volume prélv'!$J$89:$K$89</c:f>
              <c:numCache>
                <c:formatCode>0.0</c:formatCode>
                <c:ptCount val="2"/>
                <c:pt idx="0">
                  <c:v>0</c:v>
                </c:pt>
                <c:pt idx="1">
                  <c:v>31.74603174603175</c:v>
                </c:pt>
              </c:numCache>
            </c:numRef>
          </c:yVal>
          <c:smooth val="0"/>
          <c:extLst xmlns:c16r2="http://schemas.microsoft.com/office/drawing/2015/06/chart">
            <c:ext xmlns:c16="http://schemas.microsoft.com/office/drawing/2014/chart" uri="{C3380CC4-5D6E-409C-BE32-E72D297353CC}">
              <c16:uniqueId val="{00000007-9C1B-47EF-A56B-DBC9CC4FDF0F}"/>
            </c:ext>
          </c:extLst>
        </c:ser>
        <c:dLbls>
          <c:showLegendKey val="0"/>
          <c:showVal val="0"/>
          <c:showCatName val="0"/>
          <c:showSerName val="0"/>
          <c:showPercent val="0"/>
          <c:showBubbleSize val="0"/>
        </c:dLbls>
        <c:axId val="81038720"/>
        <c:axId val="81053184"/>
      </c:scatterChart>
      <c:valAx>
        <c:axId val="81038720"/>
        <c:scaling>
          <c:logBase val="2"/>
          <c:orientation val="minMax"/>
          <c:max val="1300"/>
          <c:min val="15"/>
        </c:scaling>
        <c:delete val="0"/>
        <c:axPos val="b"/>
        <c:majorGridlines/>
        <c:title>
          <c:tx>
            <c:rich>
              <a:bodyPr/>
              <a:lstStyle/>
              <a:p>
                <a:pPr>
                  <a:defRPr sz="800"/>
                </a:pPr>
                <a:r>
                  <a:rPr lang="fr-FR" sz="800"/>
                  <a:t>volume prélevé </a:t>
                </a:r>
                <a:r>
                  <a:rPr lang="fr-FR" sz="800" baseline="0"/>
                  <a:t> en litre</a:t>
                </a:r>
                <a:endParaRPr lang="fr-FR" sz="800"/>
              </a:p>
            </c:rich>
          </c:tx>
          <c:layout/>
          <c:overlay val="0"/>
        </c:title>
        <c:numFmt formatCode="General" sourceLinked="1"/>
        <c:majorTickMark val="none"/>
        <c:minorTickMark val="none"/>
        <c:tickLblPos val="nextTo"/>
        <c:crossAx val="81053184"/>
        <c:crosses val="autoZero"/>
        <c:crossBetween val="midCat"/>
      </c:valAx>
      <c:valAx>
        <c:axId val="81053184"/>
        <c:scaling>
          <c:orientation val="minMax"/>
          <c:max val="30"/>
        </c:scaling>
        <c:delete val="0"/>
        <c:axPos val="l"/>
        <c:majorGridlines>
          <c:spPr>
            <a:ln w="25400"/>
          </c:spPr>
        </c:majorGridlines>
        <c:minorGridlines/>
        <c:title>
          <c:tx>
            <c:rich>
              <a:bodyPr/>
              <a:lstStyle/>
              <a:p>
                <a:pPr>
                  <a:defRPr/>
                </a:pPr>
                <a:r>
                  <a:rPr lang="fr-FR"/>
                  <a:t>SA</a:t>
                </a:r>
              </a:p>
            </c:rich>
          </c:tx>
          <c:layout/>
          <c:overlay val="0"/>
        </c:title>
        <c:numFmt formatCode="0.0" sourceLinked="1"/>
        <c:majorTickMark val="none"/>
        <c:minorTickMark val="none"/>
        <c:tickLblPos val="nextTo"/>
        <c:crossAx val="8103872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a:t>SA théorique possible en fonction du volume prélevé et de la fraction du filtre analysé    (graphique K 1 </a:t>
            </a:r>
            <a:r>
              <a:rPr lang="fr-FR" sz="1400" b="1" i="0" u="none" strike="noStrike" baseline="0">
                <a:effectLst/>
              </a:rPr>
              <a:t>version semi logarithmique</a:t>
            </a:r>
            <a:r>
              <a:rPr lang="fr-FR" sz="1400"/>
              <a:t>)</a:t>
            </a:r>
          </a:p>
        </c:rich>
      </c:tx>
      <c:layout/>
      <c:overlay val="0"/>
    </c:title>
    <c:autoTitleDeleted val="0"/>
    <c:plotArea>
      <c:layout>
        <c:manualLayout>
          <c:layoutTarget val="inner"/>
          <c:xMode val="edge"/>
          <c:yMode val="edge"/>
          <c:x val="7.0282444206522396E-2"/>
          <c:y val="8.2593004254854469E-2"/>
          <c:w val="0.73027364402416206"/>
          <c:h val="0.8462613050040364"/>
        </c:manualLayout>
      </c:layout>
      <c:scatterChart>
        <c:scatterStyle val="lineMarker"/>
        <c:varyColors val="0"/>
        <c:ser>
          <c:idx val="0"/>
          <c:order val="0"/>
          <c:tx>
            <c:strRef>
              <c:f>'SA selon volume prélv'!$I$78</c:f>
              <c:strCache>
                <c:ptCount val="1"/>
                <c:pt idx="0">
                  <c:v>f 1</c:v>
                </c:pt>
              </c:strCache>
            </c:strRef>
          </c:tx>
          <c:spPr>
            <a:ln>
              <a:solidFill>
                <a:schemeClr val="accent6">
                  <a:lumMod val="75000"/>
                </a:schemeClr>
              </a:solidFill>
            </a:ln>
          </c:spPr>
          <c:marker>
            <c:symbol val="none"/>
          </c:marker>
          <c:xVal>
            <c:numRef>
              <c:f>'SA selon volume prélv'!$J$83:$GA$83</c:f>
              <c:numCache>
                <c:formatCode>General</c:formatCode>
                <c:ptCount val="174"/>
                <c:pt idx="0">
                  <c:v>21</c:v>
                </c:pt>
                <c:pt idx="1">
                  <c:v>27</c:v>
                </c:pt>
                <c:pt idx="2">
                  <c:v>33</c:v>
                </c:pt>
                <c:pt idx="3">
                  <c:v>39</c:v>
                </c:pt>
                <c:pt idx="4">
                  <c:v>45</c:v>
                </c:pt>
                <c:pt idx="5">
                  <c:v>51</c:v>
                </c:pt>
                <c:pt idx="6">
                  <c:v>57</c:v>
                </c:pt>
                <c:pt idx="7">
                  <c:v>63</c:v>
                </c:pt>
                <c:pt idx="8">
                  <c:v>69</c:v>
                </c:pt>
                <c:pt idx="9">
                  <c:v>75</c:v>
                </c:pt>
                <c:pt idx="10">
                  <c:v>81</c:v>
                </c:pt>
                <c:pt idx="11">
                  <c:v>87</c:v>
                </c:pt>
                <c:pt idx="12">
                  <c:v>93</c:v>
                </c:pt>
                <c:pt idx="13">
                  <c:v>99</c:v>
                </c:pt>
                <c:pt idx="14">
                  <c:v>105</c:v>
                </c:pt>
                <c:pt idx="15">
                  <c:v>111</c:v>
                </c:pt>
                <c:pt idx="16">
                  <c:v>117</c:v>
                </c:pt>
                <c:pt idx="17">
                  <c:v>123</c:v>
                </c:pt>
                <c:pt idx="18">
                  <c:v>129</c:v>
                </c:pt>
                <c:pt idx="19">
                  <c:v>135</c:v>
                </c:pt>
                <c:pt idx="20">
                  <c:v>141</c:v>
                </c:pt>
                <c:pt idx="21">
                  <c:v>147</c:v>
                </c:pt>
                <c:pt idx="22">
                  <c:v>153</c:v>
                </c:pt>
                <c:pt idx="23">
                  <c:v>159</c:v>
                </c:pt>
                <c:pt idx="24">
                  <c:v>165</c:v>
                </c:pt>
                <c:pt idx="25">
                  <c:v>171</c:v>
                </c:pt>
                <c:pt idx="26">
                  <c:v>177</c:v>
                </c:pt>
                <c:pt idx="27">
                  <c:v>183</c:v>
                </c:pt>
                <c:pt idx="28">
                  <c:v>189</c:v>
                </c:pt>
                <c:pt idx="29">
                  <c:v>195</c:v>
                </c:pt>
                <c:pt idx="30">
                  <c:v>201</c:v>
                </c:pt>
                <c:pt idx="31">
                  <c:v>207</c:v>
                </c:pt>
                <c:pt idx="32">
                  <c:v>213</c:v>
                </c:pt>
                <c:pt idx="33">
                  <c:v>219</c:v>
                </c:pt>
                <c:pt idx="34">
                  <c:v>225</c:v>
                </c:pt>
                <c:pt idx="35">
                  <c:v>231</c:v>
                </c:pt>
                <c:pt idx="36">
                  <c:v>237</c:v>
                </c:pt>
                <c:pt idx="37">
                  <c:v>243</c:v>
                </c:pt>
                <c:pt idx="38">
                  <c:v>249</c:v>
                </c:pt>
                <c:pt idx="39">
                  <c:v>255</c:v>
                </c:pt>
                <c:pt idx="40">
                  <c:v>261</c:v>
                </c:pt>
                <c:pt idx="41">
                  <c:v>267</c:v>
                </c:pt>
                <c:pt idx="42">
                  <c:v>273</c:v>
                </c:pt>
                <c:pt idx="43">
                  <c:v>279</c:v>
                </c:pt>
                <c:pt idx="44">
                  <c:v>285</c:v>
                </c:pt>
                <c:pt idx="45">
                  <c:v>291</c:v>
                </c:pt>
                <c:pt idx="46">
                  <c:v>297</c:v>
                </c:pt>
                <c:pt idx="47">
                  <c:v>303</c:v>
                </c:pt>
                <c:pt idx="48">
                  <c:v>309</c:v>
                </c:pt>
                <c:pt idx="49">
                  <c:v>315</c:v>
                </c:pt>
                <c:pt idx="50">
                  <c:v>321</c:v>
                </c:pt>
                <c:pt idx="51">
                  <c:v>327</c:v>
                </c:pt>
                <c:pt idx="52">
                  <c:v>333</c:v>
                </c:pt>
                <c:pt idx="53">
                  <c:v>339</c:v>
                </c:pt>
                <c:pt idx="54">
                  <c:v>345</c:v>
                </c:pt>
                <c:pt idx="55">
                  <c:v>351</c:v>
                </c:pt>
                <c:pt idx="56">
                  <c:v>357</c:v>
                </c:pt>
                <c:pt idx="57">
                  <c:v>363</c:v>
                </c:pt>
                <c:pt idx="58">
                  <c:v>369</c:v>
                </c:pt>
                <c:pt idx="59">
                  <c:v>375</c:v>
                </c:pt>
                <c:pt idx="60">
                  <c:v>381</c:v>
                </c:pt>
                <c:pt idx="61">
                  <c:v>387</c:v>
                </c:pt>
                <c:pt idx="62">
                  <c:v>393</c:v>
                </c:pt>
                <c:pt idx="63">
                  <c:v>399</c:v>
                </c:pt>
                <c:pt idx="64">
                  <c:v>405</c:v>
                </c:pt>
                <c:pt idx="65">
                  <c:v>411</c:v>
                </c:pt>
                <c:pt idx="66">
                  <c:v>417</c:v>
                </c:pt>
                <c:pt idx="67">
                  <c:v>423</c:v>
                </c:pt>
                <c:pt idx="68">
                  <c:v>429</c:v>
                </c:pt>
                <c:pt idx="69">
                  <c:v>435</c:v>
                </c:pt>
                <c:pt idx="70">
                  <c:v>441</c:v>
                </c:pt>
                <c:pt idx="71">
                  <c:v>447</c:v>
                </c:pt>
                <c:pt idx="72">
                  <c:v>453</c:v>
                </c:pt>
                <c:pt idx="73">
                  <c:v>459</c:v>
                </c:pt>
                <c:pt idx="74">
                  <c:v>465</c:v>
                </c:pt>
                <c:pt idx="75">
                  <c:v>471</c:v>
                </c:pt>
                <c:pt idx="76">
                  <c:v>477</c:v>
                </c:pt>
                <c:pt idx="77">
                  <c:v>483</c:v>
                </c:pt>
                <c:pt idx="78">
                  <c:v>489</c:v>
                </c:pt>
                <c:pt idx="79">
                  <c:v>495</c:v>
                </c:pt>
                <c:pt idx="80">
                  <c:v>501</c:v>
                </c:pt>
                <c:pt idx="81">
                  <c:v>507</c:v>
                </c:pt>
                <c:pt idx="82">
                  <c:v>513</c:v>
                </c:pt>
                <c:pt idx="83">
                  <c:v>519</c:v>
                </c:pt>
                <c:pt idx="84">
                  <c:v>525</c:v>
                </c:pt>
                <c:pt idx="85">
                  <c:v>531</c:v>
                </c:pt>
                <c:pt idx="86">
                  <c:v>537</c:v>
                </c:pt>
                <c:pt idx="87">
                  <c:v>543</c:v>
                </c:pt>
                <c:pt idx="88">
                  <c:v>549</c:v>
                </c:pt>
                <c:pt idx="89">
                  <c:v>555</c:v>
                </c:pt>
                <c:pt idx="90">
                  <c:v>561</c:v>
                </c:pt>
                <c:pt idx="91">
                  <c:v>567</c:v>
                </c:pt>
                <c:pt idx="92">
                  <c:v>573</c:v>
                </c:pt>
                <c:pt idx="93">
                  <c:v>579</c:v>
                </c:pt>
                <c:pt idx="94">
                  <c:v>585</c:v>
                </c:pt>
                <c:pt idx="95">
                  <c:v>591</c:v>
                </c:pt>
                <c:pt idx="96">
                  <c:v>597</c:v>
                </c:pt>
                <c:pt idx="97">
                  <c:v>603</c:v>
                </c:pt>
                <c:pt idx="98">
                  <c:v>609</c:v>
                </c:pt>
                <c:pt idx="99">
                  <c:v>615</c:v>
                </c:pt>
                <c:pt idx="100">
                  <c:v>621</c:v>
                </c:pt>
                <c:pt idx="101">
                  <c:v>627</c:v>
                </c:pt>
                <c:pt idx="102">
                  <c:v>633</c:v>
                </c:pt>
                <c:pt idx="103">
                  <c:v>639</c:v>
                </c:pt>
                <c:pt idx="104">
                  <c:v>645</c:v>
                </c:pt>
                <c:pt idx="105">
                  <c:v>651</c:v>
                </c:pt>
                <c:pt idx="106">
                  <c:v>657</c:v>
                </c:pt>
                <c:pt idx="107">
                  <c:v>663</c:v>
                </c:pt>
                <c:pt idx="108">
                  <c:v>669</c:v>
                </c:pt>
                <c:pt idx="109">
                  <c:v>675</c:v>
                </c:pt>
                <c:pt idx="110">
                  <c:v>681</c:v>
                </c:pt>
                <c:pt idx="111">
                  <c:v>687</c:v>
                </c:pt>
                <c:pt idx="112">
                  <c:v>693</c:v>
                </c:pt>
                <c:pt idx="113">
                  <c:v>699</c:v>
                </c:pt>
                <c:pt idx="114">
                  <c:v>705</c:v>
                </c:pt>
                <c:pt idx="115">
                  <c:v>711</c:v>
                </c:pt>
                <c:pt idx="116">
                  <c:v>717</c:v>
                </c:pt>
                <c:pt idx="117">
                  <c:v>723</c:v>
                </c:pt>
                <c:pt idx="118">
                  <c:v>729</c:v>
                </c:pt>
                <c:pt idx="119">
                  <c:v>735</c:v>
                </c:pt>
                <c:pt idx="120">
                  <c:v>741</c:v>
                </c:pt>
                <c:pt idx="121">
                  <c:v>747</c:v>
                </c:pt>
                <c:pt idx="122">
                  <c:v>753</c:v>
                </c:pt>
                <c:pt idx="123">
                  <c:v>759</c:v>
                </c:pt>
                <c:pt idx="124">
                  <c:v>765</c:v>
                </c:pt>
                <c:pt idx="125">
                  <c:v>771</c:v>
                </c:pt>
                <c:pt idx="126">
                  <c:v>777</c:v>
                </c:pt>
                <c:pt idx="127">
                  <c:v>783</c:v>
                </c:pt>
                <c:pt idx="128">
                  <c:v>789</c:v>
                </c:pt>
                <c:pt idx="129">
                  <c:v>795</c:v>
                </c:pt>
                <c:pt idx="130">
                  <c:v>801</c:v>
                </c:pt>
                <c:pt idx="131">
                  <c:v>807</c:v>
                </c:pt>
                <c:pt idx="132">
                  <c:v>813</c:v>
                </c:pt>
                <c:pt idx="133">
                  <c:v>819</c:v>
                </c:pt>
                <c:pt idx="134">
                  <c:v>825</c:v>
                </c:pt>
                <c:pt idx="135">
                  <c:v>831</c:v>
                </c:pt>
                <c:pt idx="136">
                  <c:v>837</c:v>
                </c:pt>
                <c:pt idx="137">
                  <c:v>843</c:v>
                </c:pt>
                <c:pt idx="138">
                  <c:v>849</c:v>
                </c:pt>
                <c:pt idx="139">
                  <c:v>855</c:v>
                </c:pt>
                <c:pt idx="140">
                  <c:v>861</c:v>
                </c:pt>
                <c:pt idx="141">
                  <c:v>867</c:v>
                </c:pt>
                <c:pt idx="142">
                  <c:v>873</c:v>
                </c:pt>
                <c:pt idx="143">
                  <c:v>879</c:v>
                </c:pt>
                <c:pt idx="144">
                  <c:v>885</c:v>
                </c:pt>
                <c:pt idx="145">
                  <c:v>891</c:v>
                </c:pt>
                <c:pt idx="146">
                  <c:v>897</c:v>
                </c:pt>
                <c:pt idx="147">
                  <c:v>903</c:v>
                </c:pt>
                <c:pt idx="148">
                  <c:v>909</c:v>
                </c:pt>
                <c:pt idx="149">
                  <c:v>915</c:v>
                </c:pt>
                <c:pt idx="150">
                  <c:v>921</c:v>
                </c:pt>
                <c:pt idx="151">
                  <c:v>927</c:v>
                </c:pt>
                <c:pt idx="152">
                  <c:v>933</c:v>
                </c:pt>
                <c:pt idx="153">
                  <c:v>939</c:v>
                </c:pt>
                <c:pt idx="154">
                  <c:v>945</c:v>
                </c:pt>
                <c:pt idx="155">
                  <c:v>951</c:v>
                </c:pt>
                <c:pt idx="156">
                  <c:v>957</c:v>
                </c:pt>
                <c:pt idx="157">
                  <c:v>963</c:v>
                </c:pt>
                <c:pt idx="158">
                  <c:v>969</c:v>
                </c:pt>
                <c:pt idx="159">
                  <c:v>975</c:v>
                </c:pt>
                <c:pt idx="160">
                  <c:v>981</c:v>
                </c:pt>
                <c:pt idx="161">
                  <c:v>987</c:v>
                </c:pt>
                <c:pt idx="162">
                  <c:v>993</c:v>
                </c:pt>
                <c:pt idx="163">
                  <c:v>999</c:v>
                </c:pt>
                <c:pt idx="164">
                  <c:v>1005</c:v>
                </c:pt>
                <c:pt idx="165">
                  <c:v>1011</c:v>
                </c:pt>
                <c:pt idx="166">
                  <c:v>1017</c:v>
                </c:pt>
                <c:pt idx="167">
                  <c:v>1023</c:v>
                </c:pt>
                <c:pt idx="168">
                  <c:v>1029</c:v>
                </c:pt>
                <c:pt idx="169">
                  <c:v>1035</c:v>
                </c:pt>
                <c:pt idx="170">
                  <c:v>1041</c:v>
                </c:pt>
                <c:pt idx="171">
                  <c:v>1047</c:v>
                </c:pt>
                <c:pt idx="172">
                  <c:v>1053</c:v>
                </c:pt>
                <c:pt idx="173">
                  <c:v>1059</c:v>
                </c:pt>
              </c:numCache>
            </c:numRef>
          </c:xVal>
          <c:yVal>
            <c:numRef>
              <c:f>'SA selon volume prélv'!$J$78:$GA$78</c:f>
              <c:numCache>
                <c:formatCode>0.0</c:formatCode>
                <c:ptCount val="174"/>
                <c:pt idx="0">
                  <c:v>3.9682539682539688</c:v>
                </c:pt>
                <c:pt idx="1">
                  <c:v>3.0864197530864201</c:v>
                </c:pt>
                <c:pt idx="2">
                  <c:v>3</c:v>
                </c:pt>
                <c:pt idx="3">
                  <c:v>3</c:v>
                </c:pt>
                <c:pt idx="4">
                  <c:v>3</c:v>
                </c:pt>
                <c:pt idx="5">
                  <c:v>3</c:v>
                </c:pt>
                <c:pt idx="6">
                  <c:v>3</c:v>
                </c:pt>
                <c:pt idx="7">
                  <c:v>2.9999999999999996</c:v>
                </c:pt>
                <c:pt idx="8">
                  <c:v>3</c:v>
                </c:pt>
                <c:pt idx="9">
                  <c:v>3</c:v>
                </c:pt>
                <c:pt idx="10">
                  <c:v>3.0000000000000004</c:v>
                </c:pt>
                <c:pt idx="11">
                  <c:v>3</c:v>
                </c:pt>
                <c:pt idx="12">
                  <c:v>3</c:v>
                </c:pt>
                <c:pt idx="13">
                  <c:v>3</c:v>
                </c:pt>
                <c:pt idx="14">
                  <c:v>2.9999999999999996</c:v>
                </c:pt>
                <c:pt idx="15">
                  <c:v>3</c:v>
                </c:pt>
                <c:pt idx="16">
                  <c:v>2.9999999999999996</c:v>
                </c:pt>
                <c:pt idx="17">
                  <c:v>3</c:v>
                </c:pt>
                <c:pt idx="18">
                  <c:v>3</c:v>
                </c:pt>
                <c:pt idx="19">
                  <c:v>3</c:v>
                </c:pt>
                <c:pt idx="20">
                  <c:v>3</c:v>
                </c:pt>
                <c:pt idx="21">
                  <c:v>2.9999999999999996</c:v>
                </c:pt>
                <c:pt idx="22">
                  <c:v>3</c:v>
                </c:pt>
                <c:pt idx="23">
                  <c:v>2.9999999999999996</c:v>
                </c:pt>
                <c:pt idx="24">
                  <c:v>2.9999999999999996</c:v>
                </c:pt>
                <c:pt idx="25">
                  <c:v>3</c:v>
                </c:pt>
                <c:pt idx="26">
                  <c:v>3</c:v>
                </c:pt>
                <c:pt idx="27">
                  <c:v>3</c:v>
                </c:pt>
                <c:pt idx="28">
                  <c:v>3</c:v>
                </c:pt>
                <c:pt idx="29">
                  <c:v>3</c:v>
                </c:pt>
                <c:pt idx="30">
                  <c:v>3</c:v>
                </c:pt>
                <c:pt idx="31">
                  <c:v>3.0000000000000004</c:v>
                </c:pt>
                <c:pt idx="32">
                  <c:v>3.0000000000000004</c:v>
                </c:pt>
                <c:pt idx="33">
                  <c:v>3</c:v>
                </c:pt>
                <c:pt idx="34">
                  <c:v>2.9629629629629632</c:v>
                </c:pt>
                <c:pt idx="35">
                  <c:v>2.8860028860028861</c:v>
                </c:pt>
                <c:pt idx="36">
                  <c:v>2.8129395218002817</c:v>
                </c:pt>
                <c:pt idx="37">
                  <c:v>2.7434842249657065</c:v>
                </c:pt>
                <c:pt idx="38">
                  <c:v>2.6773761713520754</c:v>
                </c:pt>
                <c:pt idx="39">
                  <c:v>2.6143790849673207</c:v>
                </c:pt>
                <c:pt idx="40">
                  <c:v>2.554278416347382</c:v>
                </c:pt>
                <c:pt idx="41">
                  <c:v>2.4968789013732837</c:v>
                </c:pt>
                <c:pt idx="42">
                  <c:v>2.4420024420024422</c:v>
                </c:pt>
                <c:pt idx="43">
                  <c:v>2.3894862604540026</c:v>
                </c:pt>
                <c:pt idx="44">
                  <c:v>2.3391812865497079</c:v>
                </c:pt>
                <c:pt idx="45">
                  <c:v>2.2909507445589923</c:v>
                </c:pt>
                <c:pt idx="46">
                  <c:v>2.2446689113355784</c:v>
                </c:pt>
                <c:pt idx="47">
                  <c:v>2.2002200220022003</c:v>
                </c:pt>
                <c:pt idx="48">
                  <c:v>2.1574973031283715</c:v>
                </c:pt>
                <c:pt idx="49">
                  <c:v>2.1164021164021167</c:v>
                </c:pt>
                <c:pt idx="50">
                  <c:v>2.0768431983385258</c:v>
                </c:pt>
                <c:pt idx="51">
                  <c:v>2.0387359836901124</c:v>
                </c:pt>
                <c:pt idx="52">
                  <c:v>2.0020020020020022</c:v>
                </c:pt>
                <c:pt idx="53">
                  <c:v>1.9665683382497543</c:v>
                </c:pt>
                <c:pt idx="54">
                  <c:v>1.9323671497584543</c:v>
                </c:pt>
                <c:pt idx="55">
                  <c:v>1.8993352326685662</c:v>
                </c:pt>
                <c:pt idx="56">
                  <c:v>1.8674136321195147</c:v>
                </c:pt>
                <c:pt idx="57">
                  <c:v>1.8365472910927458</c:v>
                </c:pt>
                <c:pt idx="58">
                  <c:v>1.8066847335140019</c:v>
                </c:pt>
                <c:pt idx="59">
                  <c:v>1.7777777777777779</c:v>
                </c:pt>
                <c:pt idx="60">
                  <c:v>1.7497812773403327</c:v>
                </c:pt>
                <c:pt idx="61">
                  <c:v>1.7226528854435834</c:v>
                </c:pt>
                <c:pt idx="62">
                  <c:v>1.6963528413910096</c:v>
                </c:pt>
                <c:pt idx="63">
                  <c:v>1.6708437761069341</c:v>
                </c:pt>
                <c:pt idx="64">
                  <c:v>1.6460905349794241</c:v>
                </c:pt>
                <c:pt idx="65">
                  <c:v>1.6220600162206003</c:v>
                </c:pt>
                <c:pt idx="66">
                  <c:v>1.598721023181455</c:v>
                </c:pt>
                <c:pt idx="67">
                  <c:v>1.5760441292356189</c:v>
                </c:pt>
                <c:pt idx="68">
                  <c:v>1.5540015540015542</c:v>
                </c:pt>
                <c:pt idx="69">
                  <c:v>1.5325670498084294</c:v>
                </c:pt>
                <c:pt idx="70">
                  <c:v>1.5117157974300832</c:v>
                </c:pt>
                <c:pt idx="71">
                  <c:v>1.4914243102162568</c:v>
                </c:pt>
                <c:pt idx="72">
                  <c:v>1.4716703458425315</c:v>
                </c:pt>
                <c:pt idx="73">
                  <c:v>1.4524328249818448</c:v>
                </c:pt>
                <c:pt idx="74">
                  <c:v>1.4336917562724016</c:v>
                </c:pt>
                <c:pt idx="75">
                  <c:v>1.4154281670205238</c:v>
                </c:pt>
                <c:pt idx="76">
                  <c:v>1.3976240391334733</c:v>
                </c:pt>
                <c:pt idx="77">
                  <c:v>1.3802622498274675</c:v>
                </c:pt>
                <c:pt idx="78">
                  <c:v>1.36332651670075</c:v>
                </c:pt>
                <c:pt idx="79">
                  <c:v>1.3468013468013469</c:v>
                </c:pt>
                <c:pt idx="80">
                  <c:v>1.3306719893546242</c:v>
                </c:pt>
                <c:pt idx="81">
                  <c:v>1.3149243918474689</c:v>
                </c:pt>
                <c:pt idx="82">
                  <c:v>1.2995451591942822</c:v>
                </c:pt>
                <c:pt idx="83">
                  <c:v>1.2845215157353886</c:v>
                </c:pt>
                <c:pt idx="84">
                  <c:v>1.26984126984127</c:v>
                </c:pt>
                <c:pt idx="85">
                  <c:v>1.25549278091651</c:v>
                </c:pt>
                <c:pt idx="86">
                  <c:v>1.2414649286157668</c:v>
                </c:pt>
                <c:pt idx="87">
                  <c:v>1.2277470841006755</c:v>
                </c:pt>
                <c:pt idx="88">
                  <c:v>1.2143290831815423</c:v>
                </c:pt>
                <c:pt idx="89">
                  <c:v>1.2012012012012014</c:v>
                </c:pt>
                <c:pt idx="90">
                  <c:v>1.1883541295306002</c:v>
                </c:pt>
                <c:pt idx="91">
                  <c:v>1.1757789535567316</c:v>
                </c:pt>
                <c:pt idx="92">
                  <c:v>1.1634671320535197</c:v>
                </c:pt>
                <c:pt idx="93">
                  <c:v>1.1514104778353484</c:v>
                </c:pt>
                <c:pt idx="94">
                  <c:v>1.1396011396011396</c:v>
                </c:pt>
                <c:pt idx="95">
                  <c:v>1.1280315848843769</c:v>
                </c:pt>
                <c:pt idx="96">
                  <c:v>1.1166945840312676</c:v>
                </c:pt>
                <c:pt idx="97">
                  <c:v>1.105583195135434</c:v>
                </c:pt>
                <c:pt idx="98">
                  <c:v>1.0946907498631637</c:v>
                </c:pt>
                <c:pt idx="99">
                  <c:v>1.0840108401084012</c:v>
                </c:pt>
                <c:pt idx="100">
                  <c:v>1.0735373054213635</c:v>
                </c:pt>
                <c:pt idx="101">
                  <c:v>1.063264221158958</c:v>
                </c:pt>
                <c:pt idx="102">
                  <c:v>1.0531858873091102</c:v>
                </c:pt>
                <c:pt idx="103">
                  <c:v>1.0432968179447053</c:v>
                </c:pt>
                <c:pt idx="104">
                  <c:v>1.03359173126615</c:v>
                </c:pt>
                <c:pt idx="105">
                  <c:v>1.0240655401945726</c:v>
                </c:pt>
                <c:pt idx="106">
                  <c:v>1.0147133434804669</c:v>
                </c:pt>
                <c:pt idx="107">
                  <c:v>1.0055304172951234</c:v>
                </c:pt>
                <c:pt idx="108">
                  <c:v>1.0000000000000002</c:v>
                </c:pt>
                <c:pt idx="109">
                  <c:v>1.0000000000000002</c:v>
                </c:pt>
                <c:pt idx="110">
                  <c:v>1</c:v>
                </c:pt>
                <c:pt idx="111">
                  <c:v>1</c:v>
                </c:pt>
                <c:pt idx="112">
                  <c:v>1</c:v>
                </c:pt>
                <c:pt idx="113">
                  <c:v>1</c:v>
                </c:pt>
                <c:pt idx="114">
                  <c:v>1</c:v>
                </c:pt>
                <c:pt idx="115">
                  <c:v>1.0000000000000002</c:v>
                </c:pt>
                <c:pt idx="116">
                  <c:v>1</c:v>
                </c:pt>
                <c:pt idx="117">
                  <c:v>1.0000000000000002</c:v>
                </c:pt>
                <c:pt idx="118">
                  <c:v>1</c:v>
                </c:pt>
                <c:pt idx="119">
                  <c:v>1</c:v>
                </c:pt>
                <c:pt idx="120">
                  <c:v>1.0000000000000002</c:v>
                </c:pt>
                <c:pt idx="121">
                  <c:v>1.0000000000000002</c:v>
                </c:pt>
                <c:pt idx="122">
                  <c:v>1.0000000000000002</c:v>
                </c:pt>
                <c:pt idx="123">
                  <c:v>1</c:v>
                </c:pt>
                <c:pt idx="124">
                  <c:v>1.0000000000000002</c:v>
                </c:pt>
                <c:pt idx="125">
                  <c:v>1.0000000000000002</c:v>
                </c:pt>
                <c:pt idx="126">
                  <c:v>1.0000000000000002</c:v>
                </c:pt>
                <c:pt idx="127">
                  <c:v>1</c:v>
                </c:pt>
                <c:pt idx="128">
                  <c:v>1.0000000000000002</c:v>
                </c:pt>
                <c:pt idx="129">
                  <c:v>1.0000000000000002</c:v>
                </c:pt>
                <c:pt idx="130">
                  <c:v>1</c:v>
                </c:pt>
                <c:pt idx="131">
                  <c:v>1.0000000000000002</c:v>
                </c:pt>
                <c:pt idx="132">
                  <c:v>1</c:v>
                </c:pt>
                <c:pt idx="133">
                  <c:v>1</c:v>
                </c:pt>
                <c:pt idx="134">
                  <c:v>1.0000000000000002</c:v>
                </c:pt>
                <c:pt idx="135">
                  <c:v>1</c:v>
                </c:pt>
                <c:pt idx="136">
                  <c:v>1</c:v>
                </c:pt>
                <c:pt idx="137">
                  <c:v>1.0000000000000002</c:v>
                </c:pt>
                <c:pt idx="138">
                  <c:v>1.0000000000000002</c:v>
                </c:pt>
                <c:pt idx="139">
                  <c:v>1</c:v>
                </c:pt>
                <c:pt idx="140">
                  <c:v>1.0000000000000002</c:v>
                </c:pt>
                <c:pt idx="141">
                  <c:v>1</c:v>
                </c:pt>
                <c:pt idx="142">
                  <c:v>1</c:v>
                </c:pt>
                <c:pt idx="143">
                  <c:v>1.0000000000000002</c:v>
                </c:pt>
                <c:pt idx="144">
                  <c:v>1.0000000000000002</c:v>
                </c:pt>
                <c:pt idx="145">
                  <c:v>1</c:v>
                </c:pt>
                <c:pt idx="146">
                  <c:v>1.0000000000000002</c:v>
                </c:pt>
                <c:pt idx="147">
                  <c:v>1.0000000000000002</c:v>
                </c:pt>
                <c:pt idx="148">
                  <c:v>1</c:v>
                </c:pt>
                <c:pt idx="149">
                  <c:v>1.0000000000000002</c:v>
                </c:pt>
                <c:pt idx="150">
                  <c:v>1</c:v>
                </c:pt>
                <c:pt idx="151">
                  <c:v>1</c:v>
                </c:pt>
                <c:pt idx="152">
                  <c:v>1.0000000000000002</c:v>
                </c:pt>
                <c:pt idx="153">
                  <c:v>1</c:v>
                </c:pt>
                <c:pt idx="154">
                  <c:v>1.0000000000000002</c:v>
                </c:pt>
                <c:pt idx="155">
                  <c:v>1.0000000000000002</c:v>
                </c:pt>
                <c:pt idx="156">
                  <c:v>1.0000000000000002</c:v>
                </c:pt>
                <c:pt idx="157">
                  <c:v>1.0000000000000002</c:v>
                </c:pt>
                <c:pt idx="158">
                  <c:v>1.0000000000000002</c:v>
                </c:pt>
                <c:pt idx="159">
                  <c:v>1.0000000000000002</c:v>
                </c:pt>
                <c:pt idx="160">
                  <c:v>1.0000000000000002</c:v>
                </c:pt>
                <c:pt idx="161">
                  <c:v>1.0000000000000002</c:v>
                </c:pt>
                <c:pt idx="162">
                  <c:v>1</c:v>
                </c:pt>
                <c:pt idx="163">
                  <c:v>1.0000000000000002</c:v>
                </c:pt>
                <c:pt idx="164">
                  <c:v>1.0000000000000002</c:v>
                </c:pt>
                <c:pt idx="165">
                  <c:v>1.0000000000000002</c:v>
                </c:pt>
                <c:pt idx="166">
                  <c:v>1.0000000000000002</c:v>
                </c:pt>
                <c:pt idx="167">
                  <c:v>1.0000000000000002</c:v>
                </c:pt>
                <c:pt idx="168">
                  <c:v>1</c:v>
                </c:pt>
                <c:pt idx="169">
                  <c:v>1</c:v>
                </c:pt>
                <c:pt idx="170">
                  <c:v>1</c:v>
                </c:pt>
                <c:pt idx="171">
                  <c:v>1</c:v>
                </c:pt>
                <c:pt idx="172">
                  <c:v>1</c:v>
                </c:pt>
                <c:pt idx="173">
                  <c:v>1</c:v>
                </c:pt>
              </c:numCache>
            </c:numRef>
          </c:yVal>
          <c:smooth val="0"/>
          <c:extLst xmlns:c16r2="http://schemas.microsoft.com/office/drawing/2015/06/chart">
            <c:ext xmlns:c16="http://schemas.microsoft.com/office/drawing/2014/chart" uri="{C3380CC4-5D6E-409C-BE32-E72D297353CC}">
              <c16:uniqueId val="{00000000-9C1B-47EF-A56B-DBC9CC4FDF0F}"/>
            </c:ext>
          </c:extLst>
        </c:ser>
        <c:ser>
          <c:idx val="1"/>
          <c:order val="1"/>
          <c:tx>
            <c:strRef>
              <c:f>'SA selon volume prélv'!$I$79</c:f>
              <c:strCache>
                <c:ptCount val="1"/>
                <c:pt idx="0">
                  <c:v>f 0,75</c:v>
                </c:pt>
              </c:strCache>
            </c:strRef>
          </c:tx>
          <c:marker>
            <c:symbol val="none"/>
          </c:marker>
          <c:xVal>
            <c:numRef>
              <c:f>'SA selon volume prélv'!$J$83:$GA$83</c:f>
              <c:numCache>
                <c:formatCode>General</c:formatCode>
                <c:ptCount val="174"/>
                <c:pt idx="0">
                  <c:v>21</c:v>
                </c:pt>
                <c:pt idx="1">
                  <c:v>27</c:v>
                </c:pt>
                <c:pt idx="2">
                  <c:v>33</c:v>
                </c:pt>
                <c:pt idx="3">
                  <c:v>39</c:v>
                </c:pt>
                <c:pt idx="4">
                  <c:v>45</c:v>
                </c:pt>
                <c:pt idx="5">
                  <c:v>51</c:v>
                </c:pt>
                <c:pt idx="6">
                  <c:v>57</c:v>
                </c:pt>
                <c:pt idx="7">
                  <c:v>63</c:v>
                </c:pt>
                <c:pt idx="8">
                  <c:v>69</c:v>
                </c:pt>
                <c:pt idx="9">
                  <c:v>75</c:v>
                </c:pt>
                <c:pt idx="10">
                  <c:v>81</c:v>
                </c:pt>
                <c:pt idx="11">
                  <c:v>87</c:v>
                </c:pt>
                <c:pt idx="12">
                  <c:v>93</c:v>
                </c:pt>
                <c:pt idx="13">
                  <c:v>99</c:v>
                </c:pt>
                <c:pt idx="14">
                  <c:v>105</c:v>
                </c:pt>
                <c:pt idx="15">
                  <c:v>111</c:v>
                </c:pt>
                <c:pt idx="16">
                  <c:v>117</c:v>
                </c:pt>
                <c:pt idx="17">
                  <c:v>123</c:v>
                </c:pt>
                <c:pt idx="18">
                  <c:v>129</c:v>
                </c:pt>
                <c:pt idx="19">
                  <c:v>135</c:v>
                </c:pt>
                <c:pt idx="20">
                  <c:v>141</c:v>
                </c:pt>
                <c:pt idx="21">
                  <c:v>147</c:v>
                </c:pt>
                <c:pt idx="22">
                  <c:v>153</c:v>
                </c:pt>
                <c:pt idx="23">
                  <c:v>159</c:v>
                </c:pt>
                <c:pt idx="24">
                  <c:v>165</c:v>
                </c:pt>
                <c:pt idx="25">
                  <c:v>171</c:v>
                </c:pt>
                <c:pt idx="26">
                  <c:v>177</c:v>
                </c:pt>
                <c:pt idx="27">
                  <c:v>183</c:v>
                </c:pt>
                <c:pt idx="28">
                  <c:v>189</c:v>
                </c:pt>
                <c:pt idx="29">
                  <c:v>195</c:v>
                </c:pt>
                <c:pt idx="30">
                  <c:v>201</c:v>
                </c:pt>
                <c:pt idx="31">
                  <c:v>207</c:v>
                </c:pt>
                <c:pt idx="32">
                  <c:v>213</c:v>
                </c:pt>
                <c:pt idx="33">
                  <c:v>219</c:v>
                </c:pt>
                <c:pt idx="34">
                  <c:v>225</c:v>
                </c:pt>
                <c:pt idx="35">
                  <c:v>231</c:v>
                </c:pt>
                <c:pt idx="36">
                  <c:v>237</c:v>
                </c:pt>
                <c:pt idx="37">
                  <c:v>243</c:v>
                </c:pt>
                <c:pt idx="38">
                  <c:v>249</c:v>
                </c:pt>
                <c:pt idx="39">
                  <c:v>255</c:v>
                </c:pt>
                <c:pt idx="40">
                  <c:v>261</c:v>
                </c:pt>
                <c:pt idx="41">
                  <c:v>267</c:v>
                </c:pt>
                <c:pt idx="42">
                  <c:v>273</c:v>
                </c:pt>
                <c:pt idx="43">
                  <c:v>279</c:v>
                </c:pt>
                <c:pt idx="44">
                  <c:v>285</c:v>
                </c:pt>
                <c:pt idx="45">
                  <c:v>291</c:v>
                </c:pt>
                <c:pt idx="46">
                  <c:v>297</c:v>
                </c:pt>
                <c:pt idx="47">
                  <c:v>303</c:v>
                </c:pt>
                <c:pt idx="48">
                  <c:v>309</c:v>
                </c:pt>
                <c:pt idx="49">
                  <c:v>315</c:v>
                </c:pt>
                <c:pt idx="50">
                  <c:v>321</c:v>
                </c:pt>
                <c:pt idx="51">
                  <c:v>327</c:v>
                </c:pt>
                <c:pt idx="52">
                  <c:v>333</c:v>
                </c:pt>
                <c:pt idx="53">
                  <c:v>339</c:v>
                </c:pt>
                <c:pt idx="54">
                  <c:v>345</c:v>
                </c:pt>
                <c:pt idx="55">
                  <c:v>351</c:v>
                </c:pt>
                <c:pt idx="56">
                  <c:v>357</c:v>
                </c:pt>
                <c:pt idx="57">
                  <c:v>363</c:v>
                </c:pt>
                <c:pt idx="58">
                  <c:v>369</c:v>
                </c:pt>
                <c:pt idx="59">
                  <c:v>375</c:v>
                </c:pt>
                <c:pt idx="60">
                  <c:v>381</c:v>
                </c:pt>
                <c:pt idx="61">
                  <c:v>387</c:v>
                </c:pt>
                <c:pt idx="62">
                  <c:v>393</c:v>
                </c:pt>
                <c:pt idx="63">
                  <c:v>399</c:v>
                </c:pt>
                <c:pt idx="64">
                  <c:v>405</c:v>
                </c:pt>
                <c:pt idx="65">
                  <c:v>411</c:v>
                </c:pt>
                <c:pt idx="66">
                  <c:v>417</c:v>
                </c:pt>
                <c:pt idx="67">
                  <c:v>423</c:v>
                </c:pt>
                <c:pt idx="68">
                  <c:v>429</c:v>
                </c:pt>
                <c:pt idx="69">
                  <c:v>435</c:v>
                </c:pt>
                <c:pt idx="70">
                  <c:v>441</c:v>
                </c:pt>
                <c:pt idx="71">
                  <c:v>447</c:v>
                </c:pt>
                <c:pt idx="72">
                  <c:v>453</c:v>
                </c:pt>
                <c:pt idx="73">
                  <c:v>459</c:v>
                </c:pt>
                <c:pt idx="74">
                  <c:v>465</c:v>
                </c:pt>
                <c:pt idx="75">
                  <c:v>471</c:v>
                </c:pt>
                <c:pt idx="76">
                  <c:v>477</c:v>
                </c:pt>
                <c:pt idx="77">
                  <c:v>483</c:v>
                </c:pt>
                <c:pt idx="78">
                  <c:v>489</c:v>
                </c:pt>
                <c:pt idx="79">
                  <c:v>495</c:v>
                </c:pt>
                <c:pt idx="80">
                  <c:v>501</c:v>
                </c:pt>
                <c:pt idx="81">
                  <c:v>507</c:v>
                </c:pt>
                <c:pt idx="82">
                  <c:v>513</c:v>
                </c:pt>
                <c:pt idx="83">
                  <c:v>519</c:v>
                </c:pt>
                <c:pt idx="84">
                  <c:v>525</c:v>
                </c:pt>
                <c:pt idx="85">
                  <c:v>531</c:v>
                </c:pt>
                <c:pt idx="86">
                  <c:v>537</c:v>
                </c:pt>
                <c:pt idx="87">
                  <c:v>543</c:v>
                </c:pt>
                <c:pt idx="88">
                  <c:v>549</c:v>
                </c:pt>
                <c:pt idx="89">
                  <c:v>555</c:v>
                </c:pt>
                <c:pt idx="90">
                  <c:v>561</c:v>
                </c:pt>
                <c:pt idx="91">
                  <c:v>567</c:v>
                </c:pt>
                <c:pt idx="92">
                  <c:v>573</c:v>
                </c:pt>
                <c:pt idx="93">
                  <c:v>579</c:v>
                </c:pt>
                <c:pt idx="94">
                  <c:v>585</c:v>
                </c:pt>
                <c:pt idx="95">
                  <c:v>591</c:v>
                </c:pt>
                <c:pt idx="96">
                  <c:v>597</c:v>
                </c:pt>
                <c:pt idx="97">
                  <c:v>603</c:v>
                </c:pt>
                <c:pt idx="98">
                  <c:v>609</c:v>
                </c:pt>
                <c:pt idx="99">
                  <c:v>615</c:v>
                </c:pt>
                <c:pt idx="100">
                  <c:v>621</c:v>
                </c:pt>
                <c:pt idx="101">
                  <c:v>627</c:v>
                </c:pt>
                <c:pt idx="102">
                  <c:v>633</c:v>
                </c:pt>
                <c:pt idx="103">
                  <c:v>639</c:v>
                </c:pt>
                <c:pt idx="104">
                  <c:v>645</c:v>
                </c:pt>
                <c:pt idx="105">
                  <c:v>651</c:v>
                </c:pt>
                <c:pt idx="106">
                  <c:v>657</c:v>
                </c:pt>
                <c:pt idx="107">
                  <c:v>663</c:v>
                </c:pt>
                <c:pt idx="108">
                  <c:v>669</c:v>
                </c:pt>
                <c:pt idx="109">
                  <c:v>675</c:v>
                </c:pt>
                <c:pt idx="110">
                  <c:v>681</c:v>
                </c:pt>
                <c:pt idx="111">
                  <c:v>687</c:v>
                </c:pt>
                <c:pt idx="112">
                  <c:v>693</c:v>
                </c:pt>
                <c:pt idx="113">
                  <c:v>699</c:v>
                </c:pt>
                <c:pt idx="114">
                  <c:v>705</c:v>
                </c:pt>
                <c:pt idx="115">
                  <c:v>711</c:v>
                </c:pt>
                <c:pt idx="116">
                  <c:v>717</c:v>
                </c:pt>
                <c:pt idx="117">
                  <c:v>723</c:v>
                </c:pt>
                <c:pt idx="118">
                  <c:v>729</c:v>
                </c:pt>
                <c:pt idx="119">
                  <c:v>735</c:v>
                </c:pt>
                <c:pt idx="120">
                  <c:v>741</c:v>
                </c:pt>
                <c:pt idx="121">
                  <c:v>747</c:v>
                </c:pt>
                <c:pt idx="122">
                  <c:v>753</c:v>
                </c:pt>
                <c:pt idx="123">
                  <c:v>759</c:v>
                </c:pt>
                <c:pt idx="124">
                  <c:v>765</c:v>
                </c:pt>
                <c:pt idx="125">
                  <c:v>771</c:v>
                </c:pt>
                <c:pt idx="126">
                  <c:v>777</c:v>
                </c:pt>
                <c:pt idx="127">
                  <c:v>783</c:v>
                </c:pt>
                <c:pt idx="128">
                  <c:v>789</c:v>
                </c:pt>
                <c:pt idx="129">
                  <c:v>795</c:v>
                </c:pt>
                <c:pt idx="130">
                  <c:v>801</c:v>
                </c:pt>
                <c:pt idx="131">
                  <c:v>807</c:v>
                </c:pt>
                <c:pt idx="132">
                  <c:v>813</c:v>
                </c:pt>
                <c:pt idx="133">
                  <c:v>819</c:v>
                </c:pt>
                <c:pt idx="134">
                  <c:v>825</c:v>
                </c:pt>
                <c:pt idx="135">
                  <c:v>831</c:v>
                </c:pt>
                <c:pt idx="136">
                  <c:v>837</c:v>
                </c:pt>
                <c:pt idx="137">
                  <c:v>843</c:v>
                </c:pt>
                <c:pt idx="138">
                  <c:v>849</c:v>
                </c:pt>
                <c:pt idx="139">
                  <c:v>855</c:v>
                </c:pt>
                <c:pt idx="140">
                  <c:v>861</c:v>
                </c:pt>
                <c:pt idx="141">
                  <c:v>867</c:v>
                </c:pt>
                <c:pt idx="142">
                  <c:v>873</c:v>
                </c:pt>
                <c:pt idx="143">
                  <c:v>879</c:v>
                </c:pt>
                <c:pt idx="144">
                  <c:v>885</c:v>
                </c:pt>
                <c:pt idx="145">
                  <c:v>891</c:v>
                </c:pt>
                <c:pt idx="146">
                  <c:v>897</c:v>
                </c:pt>
                <c:pt idx="147">
                  <c:v>903</c:v>
                </c:pt>
                <c:pt idx="148">
                  <c:v>909</c:v>
                </c:pt>
                <c:pt idx="149">
                  <c:v>915</c:v>
                </c:pt>
                <c:pt idx="150">
                  <c:v>921</c:v>
                </c:pt>
                <c:pt idx="151">
                  <c:v>927</c:v>
                </c:pt>
                <c:pt idx="152">
                  <c:v>933</c:v>
                </c:pt>
                <c:pt idx="153">
                  <c:v>939</c:v>
                </c:pt>
                <c:pt idx="154">
                  <c:v>945</c:v>
                </c:pt>
                <c:pt idx="155">
                  <c:v>951</c:v>
                </c:pt>
                <c:pt idx="156">
                  <c:v>957</c:v>
                </c:pt>
                <c:pt idx="157">
                  <c:v>963</c:v>
                </c:pt>
                <c:pt idx="158">
                  <c:v>969</c:v>
                </c:pt>
                <c:pt idx="159">
                  <c:v>975</c:v>
                </c:pt>
                <c:pt idx="160">
                  <c:v>981</c:v>
                </c:pt>
                <c:pt idx="161">
                  <c:v>987</c:v>
                </c:pt>
                <c:pt idx="162">
                  <c:v>993</c:v>
                </c:pt>
                <c:pt idx="163">
                  <c:v>999</c:v>
                </c:pt>
                <c:pt idx="164">
                  <c:v>1005</c:v>
                </c:pt>
                <c:pt idx="165">
                  <c:v>1011</c:v>
                </c:pt>
                <c:pt idx="166">
                  <c:v>1017</c:v>
                </c:pt>
                <c:pt idx="167">
                  <c:v>1023</c:v>
                </c:pt>
                <c:pt idx="168">
                  <c:v>1029</c:v>
                </c:pt>
                <c:pt idx="169">
                  <c:v>1035</c:v>
                </c:pt>
                <c:pt idx="170">
                  <c:v>1041</c:v>
                </c:pt>
                <c:pt idx="171">
                  <c:v>1047</c:v>
                </c:pt>
                <c:pt idx="172">
                  <c:v>1053</c:v>
                </c:pt>
                <c:pt idx="173">
                  <c:v>1059</c:v>
                </c:pt>
              </c:numCache>
            </c:numRef>
          </c:xVal>
          <c:yVal>
            <c:numRef>
              <c:f>'SA selon volume prélv'!$J$79:$GA$79</c:f>
              <c:numCache>
                <c:formatCode>0.0</c:formatCode>
                <c:ptCount val="174"/>
                <c:pt idx="0">
                  <c:v>5.291005291005292</c:v>
                </c:pt>
                <c:pt idx="1">
                  <c:v>4.1152263374485605</c:v>
                </c:pt>
                <c:pt idx="2">
                  <c:v>3.3670033670033672</c:v>
                </c:pt>
                <c:pt idx="3">
                  <c:v>2.9999999999999996</c:v>
                </c:pt>
                <c:pt idx="4">
                  <c:v>3</c:v>
                </c:pt>
                <c:pt idx="5">
                  <c:v>3</c:v>
                </c:pt>
                <c:pt idx="6">
                  <c:v>3</c:v>
                </c:pt>
                <c:pt idx="7">
                  <c:v>3</c:v>
                </c:pt>
                <c:pt idx="8">
                  <c:v>3.0000000000000004</c:v>
                </c:pt>
                <c:pt idx="9">
                  <c:v>3</c:v>
                </c:pt>
                <c:pt idx="10">
                  <c:v>3</c:v>
                </c:pt>
                <c:pt idx="11">
                  <c:v>3</c:v>
                </c:pt>
                <c:pt idx="12">
                  <c:v>3</c:v>
                </c:pt>
                <c:pt idx="13">
                  <c:v>3</c:v>
                </c:pt>
                <c:pt idx="14">
                  <c:v>2.9999999999999996</c:v>
                </c:pt>
                <c:pt idx="15">
                  <c:v>2.9999999999999996</c:v>
                </c:pt>
                <c:pt idx="16">
                  <c:v>3</c:v>
                </c:pt>
                <c:pt idx="17">
                  <c:v>3</c:v>
                </c:pt>
                <c:pt idx="18">
                  <c:v>3</c:v>
                </c:pt>
                <c:pt idx="19">
                  <c:v>3.0000000000000004</c:v>
                </c:pt>
                <c:pt idx="20">
                  <c:v>3</c:v>
                </c:pt>
                <c:pt idx="21">
                  <c:v>3</c:v>
                </c:pt>
                <c:pt idx="22">
                  <c:v>3</c:v>
                </c:pt>
                <c:pt idx="23">
                  <c:v>2.9999999999999996</c:v>
                </c:pt>
                <c:pt idx="24">
                  <c:v>3</c:v>
                </c:pt>
                <c:pt idx="25">
                  <c:v>3</c:v>
                </c:pt>
                <c:pt idx="26">
                  <c:v>2.9999999999999996</c:v>
                </c:pt>
                <c:pt idx="27">
                  <c:v>3</c:v>
                </c:pt>
                <c:pt idx="28">
                  <c:v>3</c:v>
                </c:pt>
                <c:pt idx="29">
                  <c:v>3</c:v>
                </c:pt>
                <c:pt idx="30">
                  <c:v>2.9999999999999996</c:v>
                </c:pt>
                <c:pt idx="31">
                  <c:v>3</c:v>
                </c:pt>
                <c:pt idx="32">
                  <c:v>3.0000000000000004</c:v>
                </c:pt>
                <c:pt idx="33">
                  <c:v>3.0000000000000004</c:v>
                </c:pt>
                <c:pt idx="34">
                  <c:v>2.9629629629629624</c:v>
                </c:pt>
                <c:pt idx="35">
                  <c:v>2.8860028860028852</c:v>
                </c:pt>
                <c:pt idx="36">
                  <c:v>2.8129395218002808</c:v>
                </c:pt>
                <c:pt idx="37">
                  <c:v>2.7434842249657065</c:v>
                </c:pt>
                <c:pt idx="38">
                  <c:v>2.6773761713520745</c:v>
                </c:pt>
                <c:pt idx="39">
                  <c:v>2.6143790849673199</c:v>
                </c:pt>
                <c:pt idx="40">
                  <c:v>2.5542784163473815</c:v>
                </c:pt>
                <c:pt idx="41">
                  <c:v>2.4968789013732828</c:v>
                </c:pt>
                <c:pt idx="42">
                  <c:v>2.4420024420024418</c:v>
                </c:pt>
                <c:pt idx="43">
                  <c:v>2.3894862604540021</c:v>
                </c:pt>
                <c:pt idx="44">
                  <c:v>2.3391812865497075</c:v>
                </c:pt>
                <c:pt idx="45">
                  <c:v>2.2909507445589918</c:v>
                </c:pt>
                <c:pt idx="46">
                  <c:v>2.244668911335578</c:v>
                </c:pt>
                <c:pt idx="47">
                  <c:v>2.2002200220021999</c:v>
                </c:pt>
                <c:pt idx="48">
                  <c:v>2.1574973031283711</c:v>
                </c:pt>
                <c:pt idx="49">
                  <c:v>2.1164021164021163</c:v>
                </c:pt>
                <c:pt idx="50">
                  <c:v>2.0768431983385249</c:v>
                </c:pt>
                <c:pt idx="51">
                  <c:v>2.038735983690112</c:v>
                </c:pt>
                <c:pt idx="52">
                  <c:v>2.0020020020020017</c:v>
                </c:pt>
                <c:pt idx="53">
                  <c:v>1.9665683382497541</c:v>
                </c:pt>
                <c:pt idx="54">
                  <c:v>1.9323671497584538</c:v>
                </c:pt>
                <c:pt idx="55">
                  <c:v>1.8993352326685657</c:v>
                </c:pt>
                <c:pt idx="56">
                  <c:v>1.8674136321195143</c:v>
                </c:pt>
                <c:pt idx="57">
                  <c:v>1.8365472910927456</c:v>
                </c:pt>
                <c:pt idx="58">
                  <c:v>1.8066847335140015</c:v>
                </c:pt>
                <c:pt idx="59">
                  <c:v>1.7777777777777777</c:v>
                </c:pt>
                <c:pt idx="60">
                  <c:v>1.7497812773403323</c:v>
                </c:pt>
                <c:pt idx="61">
                  <c:v>1.7226528854435827</c:v>
                </c:pt>
                <c:pt idx="62">
                  <c:v>1.6963528413910092</c:v>
                </c:pt>
                <c:pt idx="63">
                  <c:v>1.6708437761069339</c:v>
                </c:pt>
                <c:pt idx="64">
                  <c:v>1.6460905349794237</c:v>
                </c:pt>
                <c:pt idx="65">
                  <c:v>1.6220600162206</c:v>
                </c:pt>
                <c:pt idx="66">
                  <c:v>1.5987210231814546</c:v>
                </c:pt>
                <c:pt idx="67">
                  <c:v>1.5760441292356184</c:v>
                </c:pt>
                <c:pt idx="68">
                  <c:v>1.5540015540015537</c:v>
                </c:pt>
                <c:pt idx="69">
                  <c:v>1.5325670498084289</c:v>
                </c:pt>
                <c:pt idx="70">
                  <c:v>1.5117157974300828</c:v>
                </c:pt>
                <c:pt idx="71">
                  <c:v>1.4914243102162563</c:v>
                </c:pt>
                <c:pt idx="72">
                  <c:v>1.4716703458425311</c:v>
                </c:pt>
                <c:pt idx="73">
                  <c:v>1.4524328249818446</c:v>
                </c:pt>
                <c:pt idx="74">
                  <c:v>1.4336917562724014</c:v>
                </c:pt>
                <c:pt idx="75">
                  <c:v>1.4154281670205238</c:v>
                </c:pt>
                <c:pt idx="76">
                  <c:v>1.3976240391334729</c:v>
                </c:pt>
                <c:pt idx="77">
                  <c:v>1.380262249827467</c:v>
                </c:pt>
                <c:pt idx="78">
                  <c:v>1.3633265167007496</c:v>
                </c:pt>
                <c:pt idx="79">
                  <c:v>1.3468013468013467</c:v>
                </c:pt>
                <c:pt idx="80">
                  <c:v>1.3306719893546239</c:v>
                </c:pt>
                <c:pt idx="81">
                  <c:v>1.3149243918474687</c:v>
                </c:pt>
                <c:pt idx="82">
                  <c:v>1.2995451591942817</c:v>
                </c:pt>
                <c:pt idx="83">
                  <c:v>1.2845215157353884</c:v>
                </c:pt>
                <c:pt idx="84">
                  <c:v>1.2698412698412698</c:v>
                </c:pt>
                <c:pt idx="85">
                  <c:v>1.2554927809165097</c:v>
                </c:pt>
                <c:pt idx="86">
                  <c:v>1.2414649286157664</c:v>
                </c:pt>
                <c:pt idx="87">
                  <c:v>1.227747084100675</c:v>
                </c:pt>
                <c:pt idx="88">
                  <c:v>1.2143290831815421</c:v>
                </c:pt>
                <c:pt idx="89">
                  <c:v>1.201201201201201</c:v>
                </c:pt>
                <c:pt idx="90">
                  <c:v>1.1883541295305999</c:v>
                </c:pt>
                <c:pt idx="91">
                  <c:v>1.1757789535567313</c:v>
                </c:pt>
                <c:pt idx="92">
                  <c:v>1.1634671320535193</c:v>
                </c:pt>
                <c:pt idx="93">
                  <c:v>1.1514104778353482</c:v>
                </c:pt>
                <c:pt idx="94">
                  <c:v>1.1396011396011394</c:v>
                </c:pt>
                <c:pt idx="95">
                  <c:v>1.1280315848843767</c:v>
                </c:pt>
                <c:pt idx="96">
                  <c:v>1.1166945840312674</c:v>
                </c:pt>
                <c:pt idx="97">
                  <c:v>1.1055831951354338</c:v>
                </c:pt>
                <c:pt idx="98">
                  <c:v>1.0946907498631635</c:v>
                </c:pt>
                <c:pt idx="99">
                  <c:v>1.084010840108401</c:v>
                </c:pt>
                <c:pt idx="100">
                  <c:v>1.0735373054213633</c:v>
                </c:pt>
                <c:pt idx="101">
                  <c:v>1.0632642211589578</c:v>
                </c:pt>
                <c:pt idx="102">
                  <c:v>1.05318588730911</c:v>
                </c:pt>
                <c:pt idx="103">
                  <c:v>1.0432968179447051</c:v>
                </c:pt>
                <c:pt idx="104">
                  <c:v>1.0335917312661498</c:v>
                </c:pt>
                <c:pt idx="105">
                  <c:v>1.0240655401945724</c:v>
                </c:pt>
                <c:pt idx="106">
                  <c:v>1.0147133434804667</c:v>
                </c:pt>
                <c:pt idx="107">
                  <c:v>1.0055304172951229</c:v>
                </c:pt>
                <c:pt idx="108">
                  <c:v>0.99999999999999989</c:v>
                </c:pt>
                <c:pt idx="109">
                  <c:v>1.0000000000000002</c:v>
                </c:pt>
                <c:pt idx="110">
                  <c:v>0.99999999999999989</c:v>
                </c:pt>
                <c:pt idx="111">
                  <c:v>1</c:v>
                </c:pt>
                <c:pt idx="112">
                  <c:v>1</c:v>
                </c:pt>
                <c:pt idx="113">
                  <c:v>1</c:v>
                </c:pt>
                <c:pt idx="114">
                  <c:v>1</c:v>
                </c:pt>
                <c:pt idx="115">
                  <c:v>1</c:v>
                </c:pt>
                <c:pt idx="116">
                  <c:v>1</c:v>
                </c:pt>
                <c:pt idx="117">
                  <c:v>1</c:v>
                </c:pt>
                <c:pt idx="118">
                  <c:v>0.99999999999999989</c:v>
                </c:pt>
                <c:pt idx="119">
                  <c:v>1</c:v>
                </c:pt>
                <c:pt idx="120">
                  <c:v>1</c:v>
                </c:pt>
                <c:pt idx="121">
                  <c:v>0.99999999999999989</c:v>
                </c:pt>
                <c:pt idx="122">
                  <c:v>0.99999999999999989</c:v>
                </c:pt>
                <c:pt idx="123">
                  <c:v>1</c:v>
                </c:pt>
                <c:pt idx="124">
                  <c:v>1</c:v>
                </c:pt>
                <c:pt idx="125">
                  <c:v>1</c:v>
                </c:pt>
                <c:pt idx="126">
                  <c:v>1</c:v>
                </c:pt>
                <c:pt idx="127">
                  <c:v>1</c:v>
                </c:pt>
                <c:pt idx="128">
                  <c:v>1</c:v>
                </c:pt>
                <c:pt idx="129">
                  <c:v>1</c:v>
                </c:pt>
                <c:pt idx="130">
                  <c:v>0.99999999999999989</c:v>
                </c:pt>
                <c:pt idx="131">
                  <c:v>1.0000000000000002</c:v>
                </c:pt>
                <c:pt idx="132">
                  <c:v>0.99999999999999989</c:v>
                </c:pt>
                <c:pt idx="133">
                  <c:v>1.0000000000000002</c:v>
                </c:pt>
                <c:pt idx="134">
                  <c:v>1.0000000000000002</c:v>
                </c:pt>
                <c:pt idx="135">
                  <c:v>1</c:v>
                </c:pt>
                <c:pt idx="136">
                  <c:v>1</c:v>
                </c:pt>
                <c:pt idx="137">
                  <c:v>0.99999999999999989</c:v>
                </c:pt>
                <c:pt idx="138">
                  <c:v>0.99999999999999989</c:v>
                </c:pt>
                <c:pt idx="139">
                  <c:v>1.0000000000000002</c:v>
                </c:pt>
                <c:pt idx="140">
                  <c:v>1</c:v>
                </c:pt>
                <c:pt idx="141">
                  <c:v>1.0000000000000002</c:v>
                </c:pt>
                <c:pt idx="142">
                  <c:v>1</c:v>
                </c:pt>
                <c:pt idx="143">
                  <c:v>1.0000000000000002</c:v>
                </c:pt>
                <c:pt idx="144">
                  <c:v>1</c:v>
                </c:pt>
                <c:pt idx="145">
                  <c:v>0.99999999999999989</c:v>
                </c:pt>
                <c:pt idx="146">
                  <c:v>1.0000000000000002</c:v>
                </c:pt>
                <c:pt idx="147">
                  <c:v>1.0000000000000002</c:v>
                </c:pt>
                <c:pt idx="148">
                  <c:v>1</c:v>
                </c:pt>
                <c:pt idx="149">
                  <c:v>1</c:v>
                </c:pt>
                <c:pt idx="150">
                  <c:v>1.0000000000000002</c:v>
                </c:pt>
                <c:pt idx="151">
                  <c:v>1</c:v>
                </c:pt>
                <c:pt idx="152">
                  <c:v>0.99999999999999989</c:v>
                </c:pt>
                <c:pt idx="153">
                  <c:v>1</c:v>
                </c:pt>
                <c:pt idx="154">
                  <c:v>1.0000000000000002</c:v>
                </c:pt>
                <c:pt idx="155">
                  <c:v>0.99999999999999989</c:v>
                </c:pt>
                <c:pt idx="156">
                  <c:v>1</c:v>
                </c:pt>
                <c:pt idx="157">
                  <c:v>1</c:v>
                </c:pt>
                <c:pt idx="158">
                  <c:v>1.0000000000000002</c:v>
                </c:pt>
                <c:pt idx="159">
                  <c:v>1</c:v>
                </c:pt>
                <c:pt idx="160">
                  <c:v>1</c:v>
                </c:pt>
                <c:pt idx="161">
                  <c:v>1</c:v>
                </c:pt>
                <c:pt idx="162">
                  <c:v>1</c:v>
                </c:pt>
                <c:pt idx="163">
                  <c:v>0.99999999999999989</c:v>
                </c:pt>
                <c:pt idx="164">
                  <c:v>1</c:v>
                </c:pt>
                <c:pt idx="165">
                  <c:v>1</c:v>
                </c:pt>
                <c:pt idx="166">
                  <c:v>0.99999999999999989</c:v>
                </c:pt>
                <c:pt idx="167">
                  <c:v>0.99999999999999989</c:v>
                </c:pt>
                <c:pt idx="168">
                  <c:v>0.99999999999999989</c:v>
                </c:pt>
                <c:pt idx="169">
                  <c:v>0.99999999999999989</c:v>
                </c:pt>
                <c:pt idx="170">
                  <c:v>1.0000000000000002</c:v>
                </c:pt>
                <c:pt idx="171">
                  <c:v>0.99999999999999989</c:v>
                </c:pt>
                <c:pt idx="172">
                  <c:v>1.0000000000000002</c:v>
                </c:pt>
                <c:pt idx="173">
                  <c:v>0.99999999999999989</c:v>
                </c:pt>
              </c:numCache>
            </c:numRef>
          </c:yVal>
          <c:smooth val="0"/>
          <c:extLst xmlns:c16r2="http://schemas.microsoft.com/office/drawing/2015/06/chart">
            <c:ext xmlns:c16="http://schemas.microsoft.com/office/drawing/2014/chart" uri="{C3380CC4-5D6E-409C-BE32-E72D297353CC}">
              <c16:uniqueId val="{00000001-9C1B-47EF-A56B-DBC9CC4FDF0F}"/>
            </c:ext>
          </c:extLst>
        </c:ser>
        <c:ser>
          <c:idx val="2"/>
          <c:order val="2"/>
          <c:tx>
            <c:strRef>
              <c:f>'SA selon volume prélv'!$I$80</c:f>
              <c:strCache>
                <c:ptCount val="1"/>
                <c:pt idx="0">
                  <c:v>f 0,5</c:v>
                </c:pt>
              </c:strCache>
            </c:strRef>
          </c:tx>
          <c:marker>
            <c:symbol val="none"/>
          </c:marker>
          <c:xVal>
            <c:numRef>
              <c:f>'SA selon volume prélv'!$J$83:$GA$83</c:f>
              <c:numCache>
                <c:formatCode>General</c:formatCode>
                <c:ptCount val="174"/>
                <c:pt idx="0">
                  <c:v>21</c:v>
                </c:pt>
                <c:pt idx="1">
                  <c:v>27</c:v>
                </c:pt>
                <c:pt idx="2">
                  <c:v>33</c:v>
                </c:pt>
                <c:pt idx="3">
                  <c:v>39</c:v>
                </c:pt>
                <c:pt idx="4">
                  <c:v>45</c:v>
                </c:pt>
                <c:pt idx="5">
                  <c:v>51</c:v>
                </c:pt>
                <c:pt idx="6">
                  <c:v>57</c:v>
                </c:pt>
                <c:pt idx="7">
                  <c:v>63</c:v>
                </c:pt>
                <c:pt idx="8">
                  <c:v>69</c:v>
                </c:pt>
                <c:pt idx="9">
                  <c:v>75</c:v>
                </c:pt>
                <c:pt idx="10">
                  <c:v>81</c:v>
                </c:pt>
                <c:pt idx="11">
                  <c:v>87</c:v>
                </c:pt>
                <c:pt idx="12">
                  <c:v>93</c:v>
                </c:pt>
                <c:pt idx="13">
                  <c:v>99</c:v>
                </c:pt>
                <c:pt idx="14">
                  <c:v>105</c:v>
                </c:pt>
                <c:pt idx="15">
                  <c:v>111</c:v>
                </c:pt>
                <c:pt idx="16">
                  <c:v>117</c:v>
                </c:pt>
                <c:pt idx="17">
                  <c:v>123</c:v>
                </c:pt>
                <c:pt idx="18">
                  <c:v>129</c:v>
                </c:pt>
                <c:pt idx="19">
                  <c:v>135</c:v>
                </c:pt>
                <c:pt idx="20">
                  <c:v>141</c:v>
                </c:pt>
                <c:pt idx="21">
                  <c:v>147</c:v>
                </c:pt>
                <c:pt idx="22">
                  <c:v>153</c:v>
                </c:pt>
                <c:pt idx="23">
                  <c:v>159</c:v>
                </c:pt>
                <c:pt idx="24">
                  <c:v>165</c:v>
                </c:pt>
                <c:pt idx="25">
                  <c:v>171</c:v>
                </c:pt>
                <c:pt idx="26">
                  <c:v>177</c:v>
                </c:pt>
                <c:pt idx="27">
                  <c:v>183</c:v>
                </c:pt>
                <c:pt idx="28">
                  <c:v>189</c:v>
                </c:pt>
                <c:pt idx="29">
                  <c:v>195</c:v>
                </c:pt>
                <c:pt idx="30">
                  <c:v>201</c:v>
                </c:pt>
                <c:pt idx="31">
                  <c:v>207</c:v>
                </c:pt>
                <c:pt idx="32">
                  <c:v>213</c:v>
                </c:pt>
                <c:pt idx="33">
                  <c:v>219</c:v>
                </c:pt>
                <c:pt idx="34">
                  <c:v>225</c:v>
                </c:pt>
                <c:pt idx="35">
                  <c:v>231</c:v>
                </c:pt>
                <c:pt idx="36">
                  <c:v>237</c:v>
                </c:pt>
                <c:pt idx="37">
                  <c:v>243</c:v>
                </c:pt>
                <c:pt idx="38">
                  <c:v>249</c:v>
                </c:pt>
                <c:pt idx="39">
                  <c:v>255</c:v>
                </c:pt>
                <c:pt idx="40">
                  <c:v>261</c:v>
                </c:pt>
                <c:pt idx="41">
                  <c:v>267</c:v>
                </c:pt>
                <c:pt idx="42">
                  <c:v>273</c:v>
                </c:pt>
                <c:pt idx="43">
                  <c:v>279</c:v>
                </c:pt>
                <c:pt idx="44">
                  <c:v>285</c:v>
                </c:pt>
                <c:pt idx="45">
                  <c:v>291</c:v>
                </c:pt>
                <c:pt idx="46">
                  <c:v>297</c:v>
                </c:pt>
                <c:pt idx="47">
                  <c:v>303</c:v>
                </c:pt>
                <c:pt idx="48">
                  <c:v>309</c:v>
                </c:pt>
                <c:pt idx="49">
                  <c:v>315</c:v>
                </c:pt>
                <c:pt idx="50">
                  <c:v>321</c:v>
                </c:pt>
                <c:pt idx="51">
                  <c:v>327</c:v>
                </c:pt>
                <c:pt idx="52">
                  <c:v>333</c:v>
                </c:pt>
                <c:pt idx="53">
                  <c:v>339</c:v>
                </c:pt>
                <c:pt idx="54">
                  <c:v>345</c:v>
                </c:pt>
                <c:pt idx="55">
                  <c:v>351</c:v>
                </c:pt>
                <c:pt idx="56">
                  <c:v>357</c:v>
                </c:pt>
                <c:pt idx="57">
                  <c:v>363</c:v>
                </c:pt>
                <c:pt idx="58">
                  <c:v>369</c:v>
                </c:pt>
                <c:pt idx="59">
                  <c:v>375</c:v>
                </c:pt>
                <c:pt idx="60">
                  <c:v>381</c:v>
                </c:pt>
                <c:pt idx="61">
                  <c:v>387</c:v>
                </c:pt>
                <c:pt idx="62">
                  <c:v>393</c:v>
                </c:pt>
                <c:pt idx="63">
                  <c:v>399</c:v>
                </c:pt>
                <c:pt idx="64">
                  <c:v>405</c:v>
                </c:pt>
                <c:pt idx="65">
                  <c:v>411</c:v>
                </c:pt>
                <c:pt idx="66">
                  <c:v>417</c:v>
                </c:pt>
                <c:pt idx="67">
                  <c:v>423</c:v>
                </c:pt>
                <c:pt idx="68">
                  <c:v>429</c:v>
                </c:pt>
                <c:pt idx="69">
                  <c:v>435</c:v>
                </c:pt>
                <c:pt idx="70">
                  <c:v>441</c:v>
                </c:pt>
                <c:pt idx="71">
                  <c:v>447</c:v>
                </c:pt>
                <c:pt idx="72">
                  <c:v>453</c:v>
                </c:pt>
                <c:pt idx="73">
                  <c:v>459</c:v>
                </c:pt>
                <c:pt idx="74">
                  <c:v>465</c:v>
                </c:pt>
                <c:pt idx="75">
                  <c:v>471</c:v>
                </c:pt>
                <c:pt idx="76">
                  <c:v>477</c:v>
                </c:pt>
                <c:pt idx="77">
                  <c:v>483</c:v>
                </c:pt>
                <c:pt idx="78">
                  <c:v>489</c:v>
                </c:pt>
                <c:pt idx="79">
                  <c:v>495</c:v>
                </c:pt>
                <c:pt idx="80">
                  <c:v>501</c:v>
                </c:pt>
                <c:pt idx="81">
                  <c:v>507</c:v>
                </c:pt>
                <c:pt idx="82">
                  <c:v>513</c:v>
                </c:pt>
                <c:pt idx="83">
                  <c:v>519</c:v>
                </c:pt>
                <c:pt idx="84">
                  <c:v>525</c:v>
                </c:pt>
                <c:pt idx="85">
                  <c:v>531</c:v>
                </c:pt>
                <c:pt idx="86">
                  <c:v>537</c:v>
                </c:pt>
                <c:pt idx="87">
                  <c:v>543</c:v>
                </c:pt>
                <c:pt idx="88">
                  <c:v>549</c:v>
                </c:pt>
                <c:pt idx="89">
                  <c:v>555</c:v>
                </c:pt>
                <c:pt idx="90">
                  <c:v>561</c:v>
                </c:pt>
                <c:pt idx="91">
                  <c:v>567</c:v>
                </c:pt>
                <c:pt idx="92">
                  <c:v>573</c:v>
                </c:pt>
                <c:pt idx="93">
                  <c:v>579</c:v>
                </c:pt>
                <c:pt idx="94">
                  <c:v>585</c:v>
                </c:pt>
                <c:pt idx="95">
                  <c:v>591</c:v>
                </c:pt>
                <c:pt idx="96">
                  <c:v>597</c:v>
                </c:pt>
                <c:pt idx="97">
                  <c:v>603</c:v>
                </c:pt>
                <c:pt idx="98">
                  <c:v>609</c:v>
                </c:pt>
                <c:pt idx="99">
                  <c:v>615</c:v>
                </c:pt>
                <c:pt idx="100">
                  <c:v>621</c:v>
                </c:pt>
                <c:pt idx="101">
                  <c:v>627</c:v>
                </c:pt>
                <c:pt idx="102">
                  <c:v>633</c:v>
                </c:pt>
                <c:pt idx="103">
                  <c:v>639</c:v>
                </c:pt>
                <c:pt idx="104">
                  <c:v>645</c:v>
                </c:pt>
                <c:pt idx="105">
                  <c:v>651</c:v>
                </c:pt>
                <c:pt idx="106">
                  <c:v>657</c:v>
                </c:pt>
                <c:pt idx="107">
                  <c:v>663</c:v>
                </c:pt>
                <c:pt idx="108">
                  <c:v>669</c:v>
                </c:pt>
                <c:pt idx="109">
                  <c:v>675</c:v>
                </c:pt>
                <c:pt idx="110">
                  <c:v>681</c:v>
                </c:pt>
                <c:pt idx="111">
                  <c:v>687</c:v>
                </c:pt>
                <c:pt idx="112">
                  <c:v>693</c:v>
                </c:pt>
                <c:pt idx="113">
                  <c:v>699</c:v>
                </c:pt>
                <c:pt idx="114">
                  <c:v>705</c:v>
                </c:pt>
                <c:pt idx="115">
                  <c:v>711</c:v>
                </c:pt>
                <c:pt idx="116">
                  <c:v>717</c:v>
                </c:pt>
                <c:pt idx="117">
                  <c:v>723</c:v>
                </c:pt>
                <c:pt idx="118">
                  <c:v>729</c:v>
                </c:pt>
                <c:pt idx="119">
                  <c:v>735</c:v>
                </c:pt>
                <c:pt idx="120">
                  <c:v>741</c:v>
                </c:pt>
                <c:pt idx="121">
                  <c:v>747</c:v>
                </c:pt>
                <c:pt idx="122">
                  <c:v>753</c:v>
                </c:pt>
                <c:pt idx="123">
                  <c:v>759</c:v>
                </c:pt>
                <c:pt idx="124">
                  <c:v>765</c:v>
                </c:pt>
                <c:pt idx="125">
                  <c:v>771</c:v>
                </c:pt>
                <c:pt idx="126">
                  <c:v>777</c:v>
                </c:pt>
                <c:pt idx="127">
                  <c:v>783</c:v>
                </c:pt>
                <c:pt idx="128">
                  <c:v>789</c:v>
                </c:pt>
                <c:pt idx="129">
                  <c:v>795</c:v>
                </c:pt>
                <c:pt idx="130">
                  <c:v>801</c:v>
                </c:pt>
                <c:pt idx="131">
                  <c:v>807</c:v>
                </c:pt>
                <c:pt idx="132">
                  <c:v>813</c:v>
                </c:pt>
                <c:pt idx="133">
                  <c:v>819</c:v>
                </c:pt>
                <c:pt idx="134">
                  <c:v>825</c:v>
                </c:pt>
                <c:pt idx="135">
                  <c:v>831</c:v>
                </c:pt>
                <c:pt idx="136">
                  <c:v>837</c:v>
                </c:pt>
                <c:pt idx="137">
                  <c:v>843</c:v>
                </c:pt>
                <c:pt idx="138">
                  <c:v>849</c:v>
                </c:pt>
                <c:pt idx="139">
                  <c:v>855</c:v>
                </c:pt>
                <c:pt idx="140">
                  <c:v>861</c:v>
                </c:pt>
                <c:pt idx="141">
                  <c:v>867</c:v>
                </c:pt>
                <c:pt idx="142">
                  <c:v>873</c:v>
                </c:pt>
                <c:pt idx="143">
                  <c:v>879</c:v>
                </c:pt>
                <c:pt idx="144">
                  <c:v>885</c:v>
                </c:pt>
                <c:pt idx="145">
                  <c:v>891</c:v>
                </c:pt>
                <c:pt idx="146">
                  <c:v>897</c:v>
                </c:pt>
                <c:pt idx="147">
                  <c:v>903</c:v>
                </c:pt>
                <c:pt idx="148">
                  <c:v>909</c:v>
                </c:pt>
                <c:pt idx="149">
                  <c:v>915</c:v>
                </c:pt>
                <c:pt idx="150">
                  <c:v>921</c:v>
                </c:pt>
                <c:pt idx="151">
                  <c:v>927</c:v>
                </c:pt>
                <c:pt idx="152">
                  <c:v>933</c:v>
                </c:pt>
                <c:pt idx="153">
                  <c:v>939</c:v>
                </c:pt>
                <c:pt idx="154">
                  <c:v>945</c:v>
                </c:pt>
                <c:pt idx="155">
                  <c:v>951</c:v>
                </c:pt>
                <c:pt idx="156">
                  <c:v>957</c:v>
                </c:pt>
                <c:pt idx="157">
                  <c:v>963</c:v>
                </c:pt>
                <c:pt idx="158">
                  <c:v>969</c:v>
                </c:pt>
                <c:pt idx="159">
                  <c:v>975</c:v>
                </c:pt>
                <c:pt idx="160">
                  <c:v>981</c:v>
                </c:pt>
                <c:pt idx="161">
                  <c:v>987</c:v>
                </c:pt>
                <c:pt idx="162">
                  <c:v>993</c:v>
                </c:pt>
                <c:pt idx="163">
                  <c:v>999</c:v>
                </c:pt>
                <c:pt idx="164">
                  <c:v>1005</c:v>
                </c:pt>
                <c:pt idx="165">
                  <c:v>1011</c:v>
                </c:pt>
                <c:pt idx="166">
                  <c:v>1017</c:v>
                </c:pt>
                <c:pt idx="167">
                  <c:v>1023</c:v>
                </c:pt>
                <c:pt idx="168">
                  <c:v>1029</c:v>
                </c:pt>
                <c:pt idx="169">
                  <c:v>1035</c:v>
                </c:pt>
                <c:pt idx="170">
                  <c:v>1041</c:v>
                </c:pt>
                <c:pt idx="171">
                  <c:v>1047</c:v>
                </c:pt>
                <c:pt idx="172">
                  <c:v>1053</c:v>
                </c:pt>
                <c:pt idx="173">
                  <c:v>1059</c:v>
                </c:pt>
              </c:numCache>
            </c:numRef>
          </c:xVal>
          <c:yVal>
            <c:numRef>
              <c:f>'SA selon volume prélv'!$J$80:$GA$80</c:f>
              <c:numCache>
                <c:formatCode>0.0</c:formatCode>
                <c:ptCount val="174"/>
                <c:pt idx="0">
                  <c:v>7.9365079365079367</c:v>
                </c:pt>
                <c:pt idx="1">
                  <c:v>6.1728395061728403</c:v>
                </c:pt>
                <c:pt idx="2">
                  <c:v>5.0505050505050511</c:v>
                </c:pt>
                <c:pt idx="3">
                  <c:v>4.2735042735042743</c:v>
                </c:pt>
                <c:pt idx="4">
                  <c:v>3.7037037037037042</c:v>
                </c:pt>
                <c:pt idx="5">
                  <c:v>3.2679738562091503</c:v>
                </c:pt>
                <c:pt idx="6">
                  <c:v>3</c:v>
                </c:pt>
                <c:pt idx="7">
                  <c:v>3</c:v>
                </c:pt>
                <c:pt idx="8">
                  <c:v>3</c:v>
                </c:pt>
                <c:pt idx="9">
                  <c:v>3</c:v>
                </c:pt>
                <c:pt idx="10">
                  <c:v>3.0000000000000004</c:v>
                </c:pt>
                <c:pt idx="11">
                  <c:v>3.0000000000000004</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3.0000000000000004</c:v>
                </c:pt>
                <c:pt idx="26">
                  <c:v>3</c:v>
                </c:pt>
                <c:pt idx="27">
                  <c:v>3</c:v>
                </c:pt>
                <c:pt idx="28">
                  <c:v>3</c:v>
                </c:pt>
                <c:pt idx="29">
                  <c:v>3</c:v>
                </c:pt>
                <c:pt idx="30">
                  <c:v>3</c:v>
                </c:pt>
                <c:pt idx="31">
                  <c:v>3.0000000000000004</c:v>
                </c:pt>
                <c:pt idx="32">
                  <c:v>3.0000000000000004</c:v>
                </c:pt>
                <c:pt idx="33">
                  <c:v>3</c:v>
                </c:pt>
                <c:pt idx="34">
                  <c:v>2.9629629629629632</c:v>
                </c:pt>
                <c:pt idx="35">
                  <c:v>2.8860028860028861</c:v>
                </c:pt>
                <c:pt idx="36">
                  <c:v>2.8129395218002813</c:v>
                </c:pt>
                <c:pt idx="37">
                  <c:v>2.7434842249657065</c:v>
                </c:pt>
                <c:pt idx="38">
                  <c:v>2.677376171352075</c:v>
                </c:pt>
                <c:pt idx="39">
                  <c:v>2.6143790849673203</c:v>
                </c:pt>
                <c:pt idx="40">
                  <c:v>2.554278416347382</c:v>
                </c:pt>
                <c:pt idx="41">
                  <c:v>2.4968789013732837</c:v>
                </c:pt>
                <c:pt idx="42">
                  <c:v>2.4420024420024422</c:v>
                </c:pt>
                <c:pt idx="43">
                  <c:v>2.3894862604540026</c:v>
                </c:pt>
                <c:pt idx="44">
                  <c:v>2.3391812865497079</c:v>
                </c:pt>
                <c:pt idx="45">
                  <c:v>2.2909507445589923</c:v>
                </c:pt>
                <c:pt idx="46">
                  <c:v>2.244668911335578</c:v>
                </c:pt>
                <c:pt idx="47">
                  <c:v>2.2002200220022003</c:v>
                </c:pt>
                <c:pt idx="48">
                  <c:v>2.1574973031283711</c:v>
                </c:pt>
                <c:pt idx="49">
                  <c:v>2.1164021164021167</c:v>
                </c:pt>
                <c:pt idx="50">
                  <c:v>2.0768431983385254</c:v>
                </c:pt>
                <c:pt idx="51">
                  <c:v>2.0387359836901124</c:v>
                </c:pt>
                <c:pt idx="52">
                  <c:v>2.0020020020020022</c:v>
                </c:pt>
                <c:pt idx="53">
                  <c:v>1.9665683382497543</c:v>
                </c:pt>
                <c:pt idx="54">
                  <c:v>1.9323671497584543</c:v>
                </c:pt>
                <c:pt idx="55">
                  <c:v>1.8993352326685662</c:v>
                </c:pt>
                <c:pt idx="56">
                  <c:v>1.8674136321195147</c:v>
                </c:pt>
                <c:pt idx="57">
                  <c:v>1.8365472910927458</c:v>
                </c:pt>
                <c:pt idx="58">
                  <c:v>1.8066847335140019</c:v>
                </c:pt>
                <c:pt idx="59">
                  <c:v>1.7777777777777779</c:v>
                </c:pt>
                <c:pt idx="60">
                  <c:v>1.7497812773403327</c:v>
                </c:pt>
                <c:pt idx="61">
                  <c:v>1.7226528854435832</c:v>
                </c:pt>
                <c:pt idx="62">
                  <c:v>1.6963528413910096</c:v>
                </c:pt>
                <c:pt idx="63">
                  <c:v>1.6708437761069341</c:v>
                </c:pt>
                <c:pt idx="64">
                  <c:v>1.6460905349794239</c:v>
                </c:pt>
                <c:pt idx="65">
                  <c:v>1.6220600162206005</c:v>
                </c:pt>
                <c:pt idx="66">
                  <c:v>1.598721023181455</c:v>
                </c:pt>
                <c:pt idx="67">
                  <c:v>1.5760441292356189</c:v>
                </c:pt>
                <c:pt idx="68">
                  <c:v>1.5540015540015542</c:v>
                </c:pt>
                <c:pt idx="69">
                  <c:v>1.5325670498084294</c:v>
                </c:pt>
                <c:pt idx="70">
                  <c:v>1.5117157974300832</c:v>
                </c:pt>
                <c:pt idx="71">
                  <c:v>1.4914243102162565</c:v>
                </c:pt>
                <c:pt idx="72">
                  <c:v>1.4716703458425315</c:v>
                </c:pt>
                <c:pt idx="73">
                  <c:v>1.4524328249818448</c:v>
                </c:pt>
                <c:pt idx="74">
                  <c:v>1.4336917562724016</c:v>
                </c:pt>
                <c:pt idx="75">
                  <c:v>1.4154281670205238</c:v>
                </c:pt>
                <c:pt idx="76">
                  <c:v>1.3976240391334733</c:v>
                </c:pt>
                <c:pt idx="77">
                  <c:v>1.3802622498274673</c:v>
                </c:pt>
                <c:pt idx="78">
                  <c:v>1.36332651670075</c:v>
                </c:pt>
                <c:pt idx="79">
                  <c:v>1.3468013468013469</c:v>
                </c:pt>
                <c:pt idx="80">
                  <c:v>1.3306719893546242</c:v>
                </c:pt>
                <c:pt idx="81">
                  <c:v>1.3149243918474689</c:v>
                </c:pt>
                <c:pt idx="82">
                  <c:v>1.2995451591942819</c:v>
                </c:pt>
                <c:pt idx="83">
                  <c:v>1.2845215157353886</c:v>
                </c:pt>
                <c:pt idx="84">
                  <c:v>1.2698412698412698</c:v>
                </c:pt>
                <c:pt idx="85">
                  <c:v>1.25549278091651</c:v>
                </c:pt>
                <c:pt idx="86">
                  <c:v>1.2414649286157666</c:v>
                </c:pt>
                <c:pt idx="87">
                  <c:v>1.2277470841006755</c:v>
                </c:pt>
                <c:pt idx="88">
                  <c:v>1.2143290831815423</c:v>
                </c:pt>
                <c:pt idx="89">
                  <c:v>1.2012012012012012</c:v>
                </c:pt>
                <c:pt idx="90">
                  <c:v>1.1883541295306002</c:v>
                </c:pt>
                <c:pt idx="91">
                  <c:v>1.1757789535567313</c:v>
                </c:pt>
                <c:pt idx="92">
                  <c:v>1.1634671320535195</c:v>
                </c:pt>
                <c:pt idx="93">
                  <c:v>1.1514104778353482</c:v>
                </c:pt>
                <c:pt idx="94">
                  <c:v>1.1396011396011396</c:v>
                </c:pt>
                <c:pt idx="95">
                  <c:v>1.1280315848843769</c:v>
                </c:pt>
                <c:pt idx="96">
                  <c:v>1.1166945840312674</c:v>
                </c:pt>
                <c:pt idx="97">
                  <c:v>1.105583195135434</c:v>
                </c:pt>
                <c:pt idx="98">
                  <c:v>1.0946907498631637</c:v>
                </c:pt>
                <c:pt idx="99">
                  <c:v>1.0840108401084012</c:v>
                </c:pt>
                <c:pt idx="100">
                  <c:v>1.0735373054213635</c:v>
                </c:pt>
                <c:pt idx="101">
                  <c:v>1.063264221158958</c:v>
                </c:pt>
                <c:pt idx="102">
                  <c:v>1.0531858873091102</c:v>
                </c:pt>
                <c:pt idx="103">
                  <c:v>1.0432968179447053</c:v>
                </c:pt>
                <c:pt idx="104">
                  <c:v>1.03359173126615</c:v>
                </c:pt>
                <c:pt idx="105">
                  <c:v>1.0240655401945724</c:v>
                </c:pt>
                <c:pt idx="106">
                  <c:v>1.0147133434804667</c:v>
                </c:pt>
                <c:pt idx="107">
                  <c:v>1.0055304172951232</c:v>
                </c:pt>
                <c:pt idx="108">
                  <c:v>0.99999999999999989</c:v>
                </c:pt>
                <c:pt idx="109">
                  <c:v>1</c:v>
                </c:pt>
                <c:pt idx="110">
                  <c:v>1</c:v>
                </c:pt>
                <c:pt idx="111">
                  <c:v>0.99999999999999989</c:v>
                </c:pt>
                <c:pt idx="112">
                  <c:v>0.99999999999999989</c:v>
                </c:pt>
                <c:pt idx="113">
                  <c:v>1</c:v>
                </c:pt>
                <c:pt idx="114">
                  <c:v>1</c:v>
                </c:pt>
                <c:pt idx="115">
                  <c:v>1</c:v>
                </c:pt>
                <c:pt idx="116">
                  <c:v>1</c:v>
                </c:pt>
                <c:pt idx="117">
                  <c:v>1</c:v>
                </c:pt>
                <c:pt idx="118">
                  <c:v>0.99999999999999989</c:v>
                </c:pt>
                <c:pt idx="119">
                  <c:v>1</c:v>
                </c:pt>
                <c:pt idx="120">
                  <c:v>1</c:v>
                </c:pt>
                <c:pt idx="121">
                  <c:v>0.99999999999999989</c:v>
                </c:pt>
                <c:pt idx="122">
                  <c:v>0.99999999999999989</c:v>
                </c:pt>
                <c:pt idx="123">
                  <c:v>1</c:v>
                </c:pt>
                <c:pt idx="124">
                  <c:v>1</c:v>
                </c:pt>
                <c:pt idx="125">
                  <c:v>1.0000000000000002</c:v>
                </c:pt>
                <c:pt idx="126">
                  <c:v>1</c:v>
                </c:pt>
                <c:pt idx="127">
                  <c:v>1</c:v>
                </c:pt>
                <c:pt idx="128">
                  <c:v>0.99999999999999989</c:v>
                </c:pt>
                <c:pt idx="129">
                  <c:v>1</c:v>
                </c:pt>
                <c:pt idx="130">
                  <c:v>1</c:v>
                </c:pt>
                <c:pt idx="131">
                  <c:v>1.0000000000000002</c:v>
                </c:pt>
                <c:pt idx="132">
                  <c:v>1</c:v>
                </c:pt>
                <c:pt idx="133">
                  <c:v>0.99999999999999989</c:v>
                </c:pt>
                <c:pt idx="134">
                  <c:v>0.99999999999999989</c:v>
                </c:pt>
                <c:pt idx="135">
                  <c:v>1</c:v>
                </c:pt>
                <c:pt idx="136">
                  <c:v>1</c:v>
                </c:pt>
                <c:pt idx="137">
                  <c:v>1.0000000000000002</c:v>
                </c:pt>
                <c:pt idx="138">
                  <c:v>0.99999999999999989</c:v>
                </c:pt>
                <c:pt idx="139">
                  <c:v>1</c:v>
                </c:pt>
                <c:pt idx="140">
                  <c:v>0.99999999999999989</c:v>
                </c:pt>
                <c:pt idx="141">
                  <c:v>1</c:v>
                </c:pt>
                <c:pt idx="142">
                  <c:v>1</c:v>
                </c:pt>
                <c:pt idx="143">
                  <c:v>1</c:v>
                </c:pt>
                <c:pt idx="144">
                  <c:v>1</c:v>
                </c:pt>
                <c:pt idx="145">
                  <c:v>1</c:v>
                </c:pt>
                <c:pt idx="146">
                  <c:v>1.0000000000000002</c:v>
                </c:pt>
                <c:pt idx="147">
                  <c:v>1.0000000000000002</c:v>
                </c:pt>
                <c:pt idx="148">
                  <c:v>0.99999999999999989</c:v>
                </c:pt>
                <c:pt idx="149">
                  <c:v>1</c:v>
                </c:pt>
                <c:pt idx="150">
                  <c:v>1</c:v>
                </c:pt>
                <c:pt idx="151">
                  <c:v>1</c:v>
                </c:pt>
                <c:pt idx="152">
                  <c:v>1</c:v>
                </c:pt>
                <c:pt idx="153">
                  <c:v>1</c:v>
                </c:pt>
                <c:pt idx="154">
                  <c:v>1</c:v>
                </c:pt>
                <c:pt idx="155">
                  <c:v>1</c:v>
                </c:pt>
                <c:pt idx="156">
                  <c:v>1</c:v>
                </c:pt>
                <c:pt idx="157">
                  <c:v>0.99999999999999989</c:v>
                </c:pt>
                <c:pt idx="158">
                  <c:v>1.0000000000000002</c:v>
                </c:pt>
                <c:pt idx="159">
                  <c:v>1.0000000000000002</c:v>
                </c:pt>
                <c:pt idx="160">
                  <c:v>1</c:v>
                </c:pt>
                <c:pt idx="161">
                  <c:v>1.0000000000000002</c:v>
                </c:pt>
                <c:pt idx="162">
                  <c:v>1</c:v>
                </c:pt>
                <c:pt idx="163">
                  <c:v>0.99999999999999989</c:v>
                </c:pt>
                <c:pt idx="164">
                  <c:v>1.0000000000000002</c:v>
                </c:pt>
                <c:pt idx="165">
                  <c:v>1</c:v>
                </c:pt>
                <c:pt idx="166">
                  <c:v>1</c:v>
                </c:pt>
                <c:pt idx="167">
                  <c:v>1</c:v>
                </c:pt>
                <c:pt idx="168">
                  <c:v>1</c:v>
                </c:pt>
                <c:pt idx="169">
                  <c:v>0.99999999999999989</c:v>
                </c:pt>
                <c:pt idx="170">
                  <c:v>1</c:v>
                </c:pt>
                <c:pt idx="171">
                  <c:v>1</c:v>
                </c:pt>
                <c:pt idx="172">
                  <c:v>0.99999999999999989</c:v>
                </c:pt>
                <c:pt idx="173">
                  <c:v>1</c:v>
                </c:pt>
              </c:numCache>
            </c:numRef>
          </c:yVal>
          <c:smooth val="0"/>
          <c:extLst xmlns:c16r2="http://schemas.microsoft.com/office/drawing/2015/06/chart">
            <c:ext xmlns:c16="http://schemas.microsoft.com/office/drawing/2014/chart" uri="{C3380CC4-5D6E-409C-BE32-E72D297353CC}">
              <c16:uniqueId val="{00000002-9C1B-47EF-A56B-DBC9CC4FDF0F}"/>
            </c:ext>
          </c:extLst>
        </c:ser>
        <c:ser>
          <c:idx val="3"/>
          <c:order val="3"/>
          <c:tx>
            <c:strRef>
              <c:f>'SA selon volume prélv'!$I$152</c:f>
              <c:strCache>
                <c:ptCount val="1"/>
                <c:pt idx="0">
                  <c:v>f 0,25 </c:v>
                </c:pt>
              </c:strCache>
            </c:strRef>
          </c:tx>
          <c:marker>
            <c:symbol val="none"/>
          </c:marker>
          <c:xVal>
            <c:numRef>
              <c:f>'SA selon volume prélv'!$J$151:$GO$151</c:f>
              <c:numCache>
                <c:formatCode>General</c:formatCode>
                <c:ptCount val="188"/>
                <c:pt idx="0">
                  <c:v>21</c:v>
                </c:pt>
                <c:pt idx="1">
                  <c:v>27</c:v>
                </c:pt>
                <c:pt idx="2">
                  <c:v>33</c:v>
                </c:pt>
                <c:pt idx="3">
                  <c:v>39</c:v>
                </c:pt>
                <c:pt idx="4">
                  <c:v>45</c:v>
                </c:pt>
                <c:pt idx="5">
                  <c:v>51</c:v>
                </c:pt>
                <c:pt idx="6">
                  <c:v>57</c:v>
                </c:pt>
                <c:pt idx="7">
                  <c:v>63</c:v>
                </c:pt>
                <c:pt idx="8">
                  <c:v>69</c:v>
                </c:pt>
                <c:pt idx="9">
                  <c:v>75</c:v>
                </c:pt>
                <c:pt idx="10">
                  <c:v>81</c:v>
                </c:pt>
                <c:pt idx="11">
                  <c:v>87</c:v>
                </c:pt>
                <c:pt idx="12">
                  <c:v>93</c:v>
                </c:pt>
                <c:pt idx="13">
                  <c:v>99</c:v>
                </c:pt>
                <c:pt idx="14">
                  <c:v>105</c:v>
                </c:pt>
                <c:pt idx="15">
                  <c:v>111</c:v>
                </c:pt>
                <c:pt idx="16">
                  <c:v>117</c:v>
                </c:pt>
                <c:pt idx="17">
                  <c:v>123</c:v>
                </c:pt>
                <c:pt idx="18">
                  <c:v>129</c:v>
                </c:pt>
                <c:pt idx="19">
                  <c:v>135</c:v>
                </c:pt>
                <c:pt idx="20">
                  <c:v>141</c:v>
                </c:pt>
                <c:pt idx="21">
                  <c:v>147</c:v>
                </c:pt>
                <c:pt idx="22">
                  <c:v>153</c:v>
                </c:pt>
                <c:pt idx="23">
                  <c:v>159</c:v>
                </c:pt>
                <c:pt idx="24">
                  <c:v>165</c:v>
                </c:pt>
                <c:pt idx="25">
                  <c:v>171</c:v>
                </c:pt>
                <c:pt idx="26">
                  <c:v>177</c:v>
                </c:pt>
                <c:pt idx="27">
                  <c:v>183</c:v>
                </c:pt>
                <c:pt idx="28">
                  <c:v>189</c:v>
                </c:pt>
                <c:pt idx="29">
                  <c:v>195</c:v>
                </c:pt>
                <c:pt idx="30">
                  <c:v>201</c:v>
                </c:pt>
                <c:pt idx="31">
                  <c:v>207</c:v>
                </c:pt>
                <c:pt idx="32">
                  <c:v>213</c:v>
                </c:pt>
                <c:pt idx="33">
                  <c:v>219</c:v>
                </c:pt>
                <c:pt idx="34">
                  <c:v>225</c:v>
                </c:pt>
                <c:pt idx="35">
                  <c:v>231</c:v>
                </c:pt>
                <c:pt idx="36">
                  <c:v>237</c:v>
                </c:pt>
                <c:pt idx="37">
                  <c:v>243</c:v>
                </c:pt>
                <c:pt idx="38">
                  <c:v>249</c:v>
                </c:pt>
                <c:pt idx="39">
                  <c:v>255</c:v>
                </c:pt>
                <c:pt idx="40">
                  <c:v>261</c:v>
                </c:pt>
                <c:pt idx="41">
                  <c:v>267</c:v>
                </c:pt>
                <c:pt idx="42">
                  <c:v>273</c:v>
                </c:pt>
                <c:pt idx="43">
                  <c:v>279</c:v>
                </c:pt>
                <c:pt idx="44">
                  <c:v>285</c:v>
                </c:pt>
                <c:pt idx="45">
                  <c:v>291</c:v>
                </c:pt>
                <c:pt idx="46">
                  <c:v>297</c:v>
                </c:pt>
                <c:pt idx="47">
                  <c:v>303</c:v>
                </c:pt>
                <c:pt idx="48">
                  <c:v>309</c:v>
                </c:pt>
                <c:pt idx="49">
                  <c:v>315</c:v>
                </c:pt>
                <c:pt idx="50">
                  <c:v>321</c:v>
                </c:pt>
                <c:pt idx="51">
                  <c:v>327</c:v>
                </c:pt>
                <c:pt idx="52">
                  <c:v>333</c:v>
                </c:pt>
                <c:pt idx="53">
                  <c:v>339</c:v>
                </c:pt>
                <c:pt idx="54">
                  <c:v>345</c:v>
                </c:pt>
                <c:pt idx="55">
                  <c:v>351</c:v>
                </c:pt>
                <c:pt idx="56">
                  <c:v>357</c:v>
                </c:pt>
                <c:pt idx="57">
                  <c:v>363</c:v>
                </c:pt>
                <c:pt idx="58">
                  <c:v>369</c:v>
                </c:pt>
                <c:pt idx="59">
                  <c:v>375</c:v>
                </c:pt>
                <c:pt idx="60">
                  <c:v>381</c:v>
                </c:pt>
                <c:pt idx="61">
                  <c:v>387</c:v>
                </c:pt>
                <c:pt idx="62">
                  <c:v>393</c:v>
                </c:pt>
                <c:pt idx="63">
                  <c:v>399</c:v>
                </c:pt>
                <c:pt idx="64">
                  <c:v>405</c:v>
                </c:pt>
                <c:pt idx="65">
                  <c:v>411</c:v>
                </c:pt>
                <c:pt idx="66">
                  <c:v>417</c:v>
                </c:pt>
                <c:pt idx="67">
                  <c:v>423</c:v>
                </c:pt>
                <c:pt idx="68">
                  <c:v>429</c:v>
                </c:pt>
                <c:pt idx="69">
                  <c:v>435</c:v>
                </c:pt>
                <c:pt idx="70">
                  <c:v>441</c:v>
                </c:pt>
                <c:pt idx="71">
                  <c:v>447</c:v>
                </c:pt>
                <c:pt idx="72">
                  <c:v>453</c:v>
                </c:pt>
                <c:pt idx="73">
                  <c:v>459</c:v>
                </c:pt>
                <c:pt idx="74">
                  <c:v>465</c:v>
                </c:pt>
                <c:pt idx="75">
                  <c:v>471</c:v>
                </c:pt>
                <c:pt idx="76">
                  <c:v>477</c:v>
                </c:pt>
                <c:pt idx="77">
                  <c:v>483</c:v>
                </c:pt>
                <c:pt idx="78">
                  <c:v>489</c:v>
                </c:pt>
                <c:pt idx="79">
                  <c:v>495</c:v>
                </c:pt>
                <c:pt idx="80">
                  <c:v>501</c:v>
                </c:pt>
                <c:pt idx="81">
                  <c:v>507</c:v>
                </c:pt>
                <c:pt idx="82">
                  <c:v>513</c:v>
                </c:pt>
                <c:pt idx="83">
                  <c:v>519</c:v>
                </c:pt>
                <c:pt idx="84">
                  <c:v>525</c:v>
                </c:pt>
                <c:pt idx="85">
                  <c:v>531</c:v>
                </c:pt>
                <c:pt idx="86">
                  <c:v>537</c:v>
                </c:pt>
                <c:pt idx="87">
                  <c:v>543</c:v>
                </c:pt>
                <c:pt idx="88">
                  <c:v>549</c:v>
                </c:pt>
                <c:pt idx="89">
                  <c:v>555</c:v>
                </c:pt>
                <c:pt idx="90">
                  <c:v>561</c:v>
                </c:pt>
                <c:pt idx="91">
                  <c:v>567</c:v>
                </c:pt>
                <c:pt idx="92">
                  <c:v>573</c:v>
                </c:pt>
                <c:pt idx="93">
                  <c:v>579</c:v>
                </c:pt>
                <c:pt idx="94">
                  <c:v>585</c:v>
                </c:pt>
                <c:pt idx="95">
                  <c:v>591</c:v>
                </c:pt>
                <c:pt idx="96">
                  <c:v>597</c:v>
                </c:pt>
                <c:pt idx="97">
                  <c:v>603</c:v>
                </c:pt>
                <c:pt idx="98">
                  <c:v>609</c:v>
                </c:pt>
                <c:pt idx="99">
                  <c:v>615</c:v>
                </c:pt>
                <c:pt idx="100">
                  <c:v>621</c:v>
                </c:pt>
                <c:pt idx="101">
                  <c:v>627</c:v>
                </c:pt>
                <c:pt idx="102">
                  <c:v>633</c:v>
                </c:pt>
                <c:pt idx="103">
                  <c:v>639</c:v>
                </c:pt>
                <c:pt idx="104">
                  <c:v>645</c:v>
                </c:pt>
                <c:pt idx="105">
                  <c:v>651</c:v>
                </c:pt>
                <c:pt idx="106">
                  <c:v>657</c:v>
                </c:pt>
                <c:pt idx="107">
                  <c:v>663</c:v>
                </c:pt>
                <c:pt idx="108">
                  <c:v>669</c:v>
                </c:pt>
                <c:pt idx="109">
                  <c:v>675</c:v>
                </c:pt>
                <c:pt idx="110">
                  <c:v>681</c:v>
                </c:pt>
                <c:pt idx="111">
                  <c:v>687</c:v>
                </c:pt>
                <c:pt idx="112">
                  <c:v>693</c:v>
                </c:pt>
                <c:pt idx="113">
                  <c:v>699</c:v>
                </c:pt>
                <c:pt idx="114">
                  <c:v>705</c:v>
                </c:pt>
                <c:pt idx="115">
                  <c:v>711</c:v>
                </c:pt>
                <c:pt idx="116">
                  <c:v>717</c:v>
                </c:pt>
                <c:pt idx="117">
                  <c:v>723</c:v>
                </c:pt>
                <c:pt idx="118">
                  <c:v>729</c:v>
                </c:pt>
                <c:pt idx="119">
                  <c:v>735</c:v>
                </c:pt>
                <c:pt idx="120">
                  <c:v>741</c:v>
                </c:pt>
                <c:pt idx="121">
                  <c:v>747</c:v>
                </c:pt>
                <c:pt idx="122">
                  <c:v>753</c:v>
                </c:pt>
                <c:pt idx="123">
                  <c:v>759</c:v>
                </c:pt>
                <c:pt idx="124">
                  <c:v>765</c:v>
                </c:pt>
                <c:pt idx="125">
                  <c:v>771</c:v>
                </c:pt>
                <c:pt idx="126">
                  <c:v>777</c:v>
                </c:pt>
                <c:pt idx="127">
                  <c:v>783</c:v>
                </c:pt>
                <c:pt idx="128">
                  <c:v>789</c:v>
                </c:pt>
                <c:pt idx="129">
                  <c:v>795</c:v>
                </c:pt>
                <c:pt idx="130">
                  <c:v>801</c:v>
                </c:pt>
                <c:pt idx="131">
                  <c:v>807</c:v>
                </c:pt>
                <c:pt idx="132">
                  <c:v>813</c:v>
                </c:pt>
                <c:pt idx="133">
                  <c:v>819</c:v>
                </c:pt>
                <c:pt idx="134">
                  <c:v>825</c:v>
                </c:pt>
                <c:pt idx="135">
                  <c:v>831</c:v>
                </c:pt>
                <c:pt idx="136">
                  <c:v>837</c:v>
                </c:pt>
                <c:pt idx="137">
                  <c:v>843</c:v>
                </c:pt>
                <c:pt idx="138">
                  <c:v>849</c:v>
                </c:pt>
                <c:pt idx="139">
                  <c:v>855</c:v>
                </c:pt>
                <c:pt idx="140">
                  <c:v>861</c:v>
                </c:pt>
                <c:pt idx="141">
                  <c:v>867</c:v>
                </c:pt>
                <c:pt idx="142">
                  <c:v>873</c:v>
                </c:pt>
                <c:pt idx="143">
                  <c:v>879</c:v>
                </c:pt>
                <c:pt idx="144">
                  <c:v>885</c:v>
                </c:pt>
                <c:pt idx="145">
                  <c:v>891</c:v>
                </c:pt>
                <c:pt idx="146">
                  <c:v>897</c:v>
                </c:pt>
                <c:pt idx="147">
                  <c:v>903</c:v>
                </c:pt>
                <c:pt idx="148">
                  <c:v>909</c:v>
                </c:pt>
                <c:pt idx="149">
                  <c:v>915</c:v>
                </c:pt>
                <c:pt idx="150">
                  <c:v>921</c:v>
                </c:pt>
                <c:pt idx="151">
                  <c:v>927</c:v>
                </c:pt>
                <c:pt idx="152">
                  <c:v>933</c:v>
                </c:pt>
                <c:pt idx="153">
                  <c:v>939</c:v>
                </c:pt>
                <c:pt idx="154">
                  <c:v>945</c:v>
                </c:pt>
                <c:pt idx="155">
                  <c:v>951</c:v>
                </c:pt>
                <c:pt idx="156">
                  <c:v>957</c:v>
                </c:pt>
                <c:pt idx="157">
                  <c:v>963</c:v>
                </c:pt>
                <c:pt idx="158">
                  <c:v>969</c:v>
                </c:pt>
                <c:pt idx="159">
                  <c:v>975</c:v>
                </c:pt>
                <c:pt idx="160">
                  <c:v>981</c:v>
                </c:pt>
                <c:pt idx="161">
                  <c:v>987</c:v>
                </c:pt>
                <c:pt idx="162">
                  <c:v>993</c:v>
                </c:pt>
                <c:pt idx="163">
                  <c:v>999</c:v>
                </c:pt>
                <c:pt idx="164">
                  <c:v>1005</c:v>
                </c:pt>
                <c:pt idx="165">
                  <c:v>1011</c:v>
                </c:pt>
                <c:pt idx="166">
                  <c:v>1017</c:v>
                </c:pt>
                <c:pt idx="167">
                  <c:v>1023</c:v>
                </c:pt>
                <c:pt idx="168">
                  <c:v>1029</c:v>
                </c:pt>
                <c:pt idx="169">
                  <c:v>1035</c:v>
                </c:pt>
                <c:pt idx="170">
                  <c:v>1041</c:v>
                </c:pt>
                <c:pt idx="171">
                  <c:v>1047</c:v>
                </c:pt>
                <c:pt idx="172">
                  <c:v>1053</c:v>
                </c:pt>
                <c:pt idx="173">
                  <c:v>1059</c:v>
                </c:pt>
                <c:pt idx="174">
                  <c:v>1420</c:v>
                </c:pt>
                <c:pt idx="175">
                  <c:v>1785</c:v>
                </c:pt>
                <c:pt idx="176">
                  <c:v>2154</c:v>
                </c:pt>
                <c:pt idx="177">
                  <c:v>2527</c:v>
                </c:pt>
                <c:pt idx="178">
                  <c:v>2904</c:v>
                </c:pt>
                <c:pt idx="179">
                  <c:v>3285</c:v>
                </c:pt>
                <c:pt idx="180">
                  <c:v>3670</c:v>
                </c:pt>
                <c:pt idx="181">
                  <c:v>4059</c:v>
                </c:pt>
                <c:pt idx="182">
                  <c:v>4452</c:v>
                </c:pt>
                <c:pt idx="183">
                  <c:v>4849</c:v>
                </c:pt>
                <c:pt idx="184">
                  <c:v>5250</c:v>
                </c:pt>
                <c:pt idx="185">
                  <c:v>5655</c:v>
                </c:pt>
                <c:pt idx="186">
                  <c:v>6064</c:v>
                </c:pt>
                <c:pt idx="187">
                  <c:v>6477</c:v>
                </c:pt>
              </c:numCache>
            </c:numRef>
          </c:xVal>
          <c:yVal>
            <c:numRef>
              <c:f>'SA selon volume prélv'!$J$152:$GO$152</c:f>
              <c:numCache>
                <c:formatCode>0.0</c:formatCode>
                <c:ptCount val="188"/>
                <c:pt idx="0">
                  <c:v>15.873015873015875</c:v>
                </c:pt>
                <c:pt idx="1">
                  <c:v>12.345679012345681</c:v>
                </c:pt>
                <c:pt idx="2">
                  <c:v>10.101010101010102</c:v>
                </c:pt>
                <c:pt idx="3">
                  <c:v>8.5470085470085486</c:v>
                </c:pt>
                <c:pt idx="4">
                  <c:v>7.4074074074074083</c:v>
                </c:pt>
                <c:pt idx="5">
                  <c:v>6.5359477124183014</c:v>
                </c:pt>
                <c:pt idx="6">
                  <c:v>5.84795321637427</c:v>
                </c:pt>
                <c:pt idx="7">
                  <c:v>5.291005291005292</c:v>
                </c:pt>
                <c:pt idx="8">
                  <c:v>4.8309178743961354</c:v>
                </c:pt>
                <c:pt idx="9">
                  <c:v>4.4444444444444446</c:v>
                </c:pt>
                <c:pt idx="10">
                  <c:v>4.1152263374485605</c:v>
                </c:pt>
                <c:pt idx="11">
                  <c:v>3.8314176245210732</c:v>
                </c:pt>
                <c:pt idx="12">
                  <c:v>3.5842293906810041</c:v>
                </c:pt>
                <c:pt idx="13">
                  <c:v>3.3670033670033672</c:v>
                </c:pt>
                <c:pt idx="14">
                  <c:v>3.1746031746031749</c:v>
                </c:pt>
                <c:pt idx="15">
                  <c:v>3.0030030030030033</c:v>
                </c:pt>
                <c:pt idx="16">
                  <c:v>2.9999999999999996</c:v>
                </c:pt>
                <c:pt idx="17">
                  <c:v>3</c:v>
                </c:pt>
                <c:pt idx="18">
                  <c:v>3</c:v>
                </c:pt>
                <c:pt idx="19">
                  <c:v>3</c:v>
                </c:pt>
                <c:pt idx="20">
                  <c:v>3</c:v>
                </c:pt>
                <c:pt idx="21">
                  <c:v>2.9999999999999996</c:v>
                </c:pt>
                <c:pt idx="22">
                  <c:v>3</c:v>
                </c:pt>
                <c:pt idx="23">
                  <c:v>2.9999999999999996</c:v>
                </c:pt>
                <c:pt idx="24">
                  <c:v>2.9999999999999996</c:v>
                </c:pt>
                <c:pt idx="25">
                  <c:v>3</c:v>
                </c:pt>
                <c:pt idx="26">
                  <c:v>3</c:v>
                </c:pt>
                <c:pt idx="27">
                  <c:v>3</c:v>
                </c:pt>
                <c:pt idx="28">
                  <c:v>3</c:v>
                </c:pt>
                <c:pt idx="29">
                  <c:v>3</c:v>
                </c:pt>
                <c:pt idx="30">
                  <c:v>3</c:v>
                </c:pt>
                <c:pt idx="31">
                  <c:v>3.0000000000000004</c:v>
                </c:pt>
                <c:pt idx="32">
                  <c:v>3.0000000000000004</c:v>
                </c:pt>
                <c:pt idx="33">
                  <c:v>3</c:v>
                </c:pt>
                <c:pt idx="34">
                  <c:v>2.9629629629629632</c:v>
                </c:pt>
                <c:pt idx="35">
                  <c:v>2.8860028860028861</c:v>
                </c:pt>
                <c:pt idx="36">
                  <c:v>2.8129395218002817</c:v>
                </c:pt>
                <c:pt idx="37">
                  <c:v>2.7434842249657065</c:v>
                </c:pt>
                <c:pt idx="38">
                  <c:v>2.6773761713520754</c:v>
                </c:pt>
                <c:pt idx="39">
                  <c:v>2.6143790849673207</c:v>
                </c:pt>
                <c:pt idx="40">
                  <c:v>2.554278416347382</c:v>
                </c:pt>
                <c:pt idx="41">
                  <c:v>2.4968789013732837</c:v>
                </c:pt>
                <c:pt idx="42">
                  <c:v>2.4420024420024422</c:v>
                </c:pt>
                <c:pt idx="43">
                  <c:v>2.3894862604540026</c:v>
                </c:pt>
                <c:pt idx="44">
                  <c:v>2.3391812865497079</c:v>
                </c:pt>
                <c:pt idx="45">
                  <c:v>2.2909507445589923</c:v>
                </c:pt>
                <c:pt idx="46">
                  <c:v>2.2446689113355784</c:v>
                </c:pt>
                <c:pt idx="47">
                  <c:v>2.2002200220022003</c:v>
                </c:pt>
                <c:pt idx="48">
                  <c:v>2.1574973031283715</c:v>
                </c:pt>
                <c:pt idx="49">
                  <c:v>2.1164021164021167</c:v>
                </c:pt>
                <c:pt idx="50">
                  <c:v>2.0768431983385258</c:v>
                </c:pt>
                <c:pt idx="51">
                  <c:v>2.0387359836901124</c:v>
                </c:pt>
                <c:pt idx="52">
                  <c:v>2.0020020020020022</c:v>
                </c:pt>
                <c:pt idx="53">
                  <c:v>1.9665683382497543</c:v>
                </c:pt>
                <c:pt idx="54">
                  <c:v>1.9323671497584543</c:v>
                </c:pt>
                <c:pt idx="55">
                  <c:v>1.8993352326685662</c:v>
                </c:pt>
                <c:pt idx="56">
                  <c:v>1.8674136321195147</c:v>
                </c:pt>
                <c:pt idx="57">
                  <c:v>1.8365472910927458</c:v>
                </c:pt>
                <c:pt idx="58">
                  <c:v>1.8066847335140019</c:v>
                </c:pt>
                <c:pt idx="59">
                  <c:v>1.7777777777777779</c:v>
                </c:pt>
                <c:pt idx="60">
                  <c:v>1.7497812773403327</c:v>
                </c:pt>
                <c:pt idx="61">
                  <c:v>1.7226528854435834</c:v>
                </c:pt>
                <c:pt idx="62">
                  <c:v>1.6963528413910096</c:v>
                </c:pt>
                <c:pt idx="63">
                  <c:v>1.6708437761069341</c:v>
                </c:pt>
                <c:pt idx="64">
                  <c:v>1.6460905349794241</c:v>
                </c:pt>
                <c:pt idx="65">
                  <c:v>1.6220600162206003</c:v>
                </c:pt>
                <c:pt idx="66">
                  <c:v>1.598721023181455</c:v>
                </c:pt>
                <c:pt idx="67">
                  <c:v>1.5760441292356189</c:v>
                </c:pt>
                <c:pt idx="68">
                  <c:v>1.5540015540015542</c:v>
                </c:pt>
                <c:pt idx="69">
                  <c:v>1.5325670498084294</c:v>
                </c:pt>
                <c:pt idx="70">
                  <c:v>1.5117157974300832</c:v>
                </c:pt>
                <c:pt idx="71">
                  <c:v>1.4914243102162568</c:v>
                </c:pt>
                <c:pt idx="72">
                  <c:v>1.4716703458425315</c:v>
                </c:pt>
                <c:pt idx="73">
                  <c:v>1.4524328249818448</c:v>
                </c:pt>
                <c:pt idx="74">
                  <c:v>1.4336917562724016</c:v>
                </c:pt>
                <c:pt idx="75">
                  <c:v>1.4154281670205238</c:v>
                </c:pt>
                <c:pt idx="76">
                  <c:v>1.3976240391334733</c:v>
                </c:pt>
                <c:pt idx="77">
                  <c:v>1.3802622498274675</c:v>
                </c:pt>
                <c:pt idx="78">
                  <c:v>1.36332651670075</c:v>
                </c:pt>
                <c:pt idx="79">
                  <c:v>1.3468013468013469</c:v>
                </c:pt>
                <c:pt idx="80">
                  <c:v>1.3306719893546242</c:v>
                </c:pt>
                <c:pt idx="81">
                  <c:v>1.3149243918474689</c:v>
                </c:pt>
                <c:pt idx="82">
                  <c:v>1.2995451591942822</c:v>
                </c:pt>
                <c:pt idx="83">
                  <c:v>1.2845215157353886</c:v>
                </c:pt>
                <c:pt idx="84">
                  <c:v>1.26984126984127</c:v>
                </c:pt>
                <c:pt idx="85">
                  <c:v>1.25549278091651</c:v>
                </c:pt>
                <c:pt idx="86">
                  <c:v>1.2414649286157668</c:v>
                </c:pt>
                <c:pt idx="87">
                  <c:v>1.2277470841006755</c:v>
                </c:pt>
                <c:pt idx="88">
                  <c:v>1.2143290831815423</c:v>
                </c:pt>
                <c:pt idx="89">
                  <c:v>1.2012012012012014</c:v>
                </c:pt>
                <c:pt idx="90">
                  <c:v>1.1883541295306002</c:v>
                </c:pt>
                <c:pt idx="91">
                  <c:v>1.1757789535567316</c:v>
                </c:pt>
                <c:pt idx="92">
                  <c:v>1.1634671320535197</c:v>
                </c:pt>
                <c:pt idx="93">
                  <c:v>1.1514104778353484</c:v>
                </c:pt>
                <c:pt idx="94">
                  <c:v>1.1396011396011396</c:v>
                </c:pt>
                <c:pt idx="95">
                  <c:v>1.1280315848843769</c:v>
                </c:pt>
                <c:pt idx="96">
                  <c:v>1.1166945840312676</c:v>
                </c:pt>
                <c:pt idx="97">
                  <c:v>1.105583195135434</c:v>
                </c:pt>
                <c:pt idx="98">
                  <c:v>1.0946907498631637</c:v>
                </c:pt>
                <c:pt idx="99">
                  <c:v>1.0840108401084012</c:v>
                </c:pt>
                <c:pt idx="100">
                  <c:v>1.0735373054213635</c:v>
                </c:pt>
                <c:pt idx="101">
                  <c:v>1.063264221158958</c:v>
                </c:pt>
                <c:pt idx="102">
                  <c:v>1.0531858873091102</c:v>
                </c:pt>
                <c:pt idx="103">
                  <c:v>1.0432968179447053</c:v>
                </c:pt>
                <c:pt idx="104">
                  <c:v>1.03359173126615</c:v>
                </c:pt>
                <c:pt idx="105">
                  <c:v>1.0240655401945726</c:v>
                </c:pt>
                <c:pt idx="106">
                  <c:v>1.0147133434804669</c:v>
                </c:pt>
                <c:pt idx="107">
                  <c:v>1.0055304172951234</c:v>
                </c:pt>
                <c:pt idx="108">
                  <c:v>0.99999999999999978</c:v>
                </c:pt>
                <c:pt idx="109">
                  <c:v>1</c:v>
                </c:pt>
                <c:pt idx="110">
                  <c:v>1</c:v>
                </c:pt>
                <c:pt idx="111">
                  <c:v>0.99999999999999989</c:v>
                </c:pt>
                <c:pt idx="112">
                  <c:v>0.99999999999999989</c:v>
                </c:pt>
                <c:pt idx="113">
                  <c:v>1</c:v>
                </c:pt>
                <c:pt idx="114">
                  <c:v>0.99999999999999989</c:v>
                </c:pt>
                <c:pt idx="115">
                  <c:v>1</c:v>
                </c:pt>
                <c:pt idx="116">
                  <c:v>1</c:v>
                </c:pt>
                <c:pt idx="117">
                  <c:v>1</c:v>
                </c:pt>
                <c:pt idx="118">
                  <c:v>0.99999999999999989</c:v>
                </c:pt>
                <c:pt idx="119">
                  <c:v>1</c:v>
                </c:pt>
                <c:pt idx="120">
                  <c:v>1</c:v>
                </c:pt>
                <c:pt idx="121">
                  <c:v>0.99999999999999989</c:v>
                </c:pt>
                <c:pt idx="122">
                  <c:v>0.99999999999999989</c:v>
                </c:pt>
                <c:pt idx="123">
                  <c:v>1</c:v>
                </c:pt>
                <c:pt idx="124">
                  <c:v>1</c:v>
                </c:pt>
                <c:pt idx="125">
                  <c:v>1.0000000000000002</c:v>
                </c:pt>
                <c:pt idx="126">
                  <c:v>1</c:v>
                </c:pt>
                <c:pt idx="127">
                  <c:v>1</c:v>
                </c:pt>
                <c:pt idx="128">
                  <c:v>0.99999999999999989</c:v>
                </c:pt>
                <c:pt idx="129">
                  <c:v>1</c:v>
                </c:pt>
                <c:pt idx="130">
                  <c:v>1</c:v>
                </c:pt>
                <c:pt idx="131">
                  <c:v>1.0000000000000002</c:v>
                </c:pt>
                <c:pt idx="132">
                  <c:v>1</c:v>
                </c:pt>
                <c:pt idx="133">
                  <c:v>0.99999999999999989</c:v>
                </c:pt>
                <c:pt idx="134">
                  <c:v>0.99999999999999989</c:v>
                </c:pt>
                <c:pt idx="135">
                  <c:v>1</c:v>
                </c:pt>
                <c:pt idx="136">
                  <c:v>1</c:v>
                </c:pt>
                <c:pt idx="137">
                  <c:v>1.0000000000000002</c:v>
                </c:pt>
                <c:pt idx="138">
                  <c:v>0.99999999999999978</c:v>
                </c:pt>
                <c:pt idx="139">
                  <c:v>1</c:v>
                </c:pt>
                <c:pt idx="140">
                  <c:v>0.99999999999999989</c:v>
                </c:pt>
                <c:pt idx="141">
                  <c:v>1</c:v>
                </c:pt>
                <c:pt idx="142">
                  <c:v>1</c:v>
                </c:pt>
                <c:pt idx="143">
                  <c:v>0.99999999999999989</c:v>
                </c:pt>
                <c:pt idx="144">
                  <c:v>1</c:v>
                </c:pt>
                <c:pt idx="145">
                  <c:v>1</c:v>
                </c:pt>
                <c:pt idx="146">
                  <c:v>1.0000000000000002</c:v>
                </c:pt>
                <c:pt idx="147">
                  <c:v>1.0000000000000002</c:v>
                </c:pt>
                <c:pt idx="148">
                  <c:v>0.99999999999999989</c:v>
                </c:pt>
                <c:pt idx="149">
                  <c:v>0.99999999999999989</c:v>
                </c:pt>
                <c:pt idx="150">
                  <c:v>1</c:v>
                </c:pt>
                <c:pt idx="151">
                  <c:v>1</c:v>
                </c:pt>
                <c:pt idx="152">
                  <c:v>0.99999999999999989</c:v>
                </c:pt>
                <c:pt idx="153">
                  <c:v>1</c:v>
                </c:pt>
                <c:pt idx="154">
                  <c:v>1</c:v>
                </c:pt>
                <c:pt idx="155">
                  <c:v>1</c:v>
                </c:pt>
                <c:pt idx="156">
                  <c:v>1</c:v>
                </c:pt>
                <c:pt idx="157">
                  <c:v>0.99999999999999989</c:v>
                </c:pt>
                <c:pt idx="158">
                  <c:v>1.0000000000000002</c:v>
                </c:pt>
                <c:pt idx="159">
                  <c:v>1.0000000000000002</c:v>
                </c:pt>
                <c:pt idx="160">
                  <c:v>1.0000000000000002</c:v>
                </c:pt>
                <c:pt idx="161">
                  <c:v>1.0000000000000002</c:v>
                </c:pt>
                <c:pt idx="162">
                  <c:v>1</c:v>
                </c:pt>
                <c:pt idx="163">
                  <c:v>0.99999999999999989</c:v>
                </c:pt>
                <c:pt idx="164">
                  <c:v>1.0000000000000002</c:v>
                </c:pt>
                <c:pt idx="165">
                  <c:v>1</c:v>
                </c:pt>
                <c:pt idx="166">
                  <c:v>1.0000000000000002</c:v>
                </c:pt>
                <c:pt idx="167">
                  <c:v>1</c:v>
                </c:pt>
                <c:pt idx="168">
                  <c:v>1</c:v>
                </c:pt>
                <c:pt idx="169">
                  <c:v>1</c:v>
                </c:pt>
                <c:pt idx="170">
                  <c:v>1</c:v>
                </c:pt>
                <c:pt idx="171">
                  <c:v>1</c:v>
                </c:pt>
                <c:pt idx="172">
                  <c:v>1</c:v>
                </c:pt>
                <c:pt idx="173">
                  <c:v>1</c:v>
                </c:pt>
                <c:pt idx="174">
                  <c:v>1</c:v>
                </c:pt>
                <c:pt idx="175">
                  <c:v>0.99999999999999989</c:v>
                </c:pt>
                <c:pt idx="176">
                  <c:v>1</c:v>
                </c:pt>
                <c:pt idx="177">
                  <c:v>1.0000000000000002</c:v>
                </c:pt>
                <c:pt idx="178">
                  <c:v>1.0000000000000002</c:v>
                </c:pt>
                <c:pt idx="179">
                  <c:v>0.99999999999999989</c:v>
                </c:pt>
                <c:pt idx="180">
                  <c:v>1</c:v>
                </c:pt>
                <c:pt idx="181">
                  <c:v>1.0000000000000002</c:v>
                </c:pt>
                <c:pt idx="182">
                  <c:v>1</c:v>
                </c:pt>
                <c:pt idx="183">
                  <c:v>1</c:v>
                </c:pt>
                <c:pt idx="184">
                  <c:v>1</c:v>
                </c:pt>
                <c:pt idx="185">
                  <c:v>0.99999999999999989</c:v>
                </c:pt>
                <c:pt idx="186">
                  <c:v>1</c:v>
                </c:pt>
                <c:pt idx="187">
                  <c:v>0.99999999999999989</c:v>
                </c:pt>
              </c:numCache>
            </c:numRef>
          </c:yVal>
          <c:smooth val="0"/>
          <c:extLst xmlns:c16r2="http://schemas.microsoft.com/office/drawing/2015/06/chart">
            <c:ext xmlns:c16="http://schemas.microsoft.com/office/drawing/2014/chart" uri="{C3380CC4-5D6E-409C-BE32-E72D297353CC}">
              <c16:uniqueId val="{00000003-9C1B-47EF-A56B-DBC9CC4FDF0F}"/>
            </c:ext>
          </c:extLst>
        </c:ser>
        <c:ser>
          <c:idx val="4"/>
          <c:order val="4"/>
          <c:tx>
            <c:strRef>
              <c:f>'SA selon volume prélv'!$I$176</c:f>
              <c:strCache>
                <c:ptCount val="1"/>
                <c:pt idx="0">
                  <c:v>f 0,125</c:v>
                </c:pt>
              </c:strCache>
            </c:strRef>
          </c:tx>
          <c:spPr>
            <a:ln>
              <a:solidFill>
                <a:srgbClr val="00B0F0"/>
              </a:solidFill>
            </a:ln>
          </c:spPr>
          <c:marker>
            <c:symbol val="none"/>
          </c:marker>
          <c:xVal>
            <c:numRef>
              <c:f>'SA selon volume prélv'!$J$175:$GA$175</c:f>
              <c:numCache>
                <c:formatCode>General</c:formatCode>
                <c:ptCount val="174"/>
                <c:pt idx="0">
                  <c:v>21</c:v>
                </c:pt>
                <c:pt idx="1">
                  <c:v>27</c:v>
                </c:pt>
                <c:pt idx="2">
                  <c:v>33</c:v>
                </c:pt>
                <c:pt idx="3">
                  <c:v>39</c:v>
                </c:pt>
                <c:pt idx="4">
                  <c:v>45</c:v>
                </c:pt>
                <c:pt idx="5">
                  <c:v>51</c:v>
                </c:pt>
                <c:pt idx="6">
                  <c:v>57</c:v>
                </c:pt>
                <c:pt idx="7">
                  <c:v>63</c:v>
                </c:pt>
                <c:pt idx="8">
                  <c:v>69</c:v>
                </c:pt>
                <c:pt idx="9">
                  <c:v>75</c:v>
                </c:pt>
                <c:pt idx="10">
                  <c:v>81</c:v>
                </c:pt>
                <c:pt idx="11">
                  <c:v>87</c:v>
                </c:pt>
                <c:pt idx="12">
                  <c:v>93</c:v>
                </c:pt>
                <c:pt idx="13">
                  <c:v>99</c:v>
                </c:pt>
                <c:pt idx="14">
                  <c:v>105</c:v>
                </c:pt>
                <c:pt idx="15">
                  <c:v>111</c:v>
                </c:pt>
                <c:pt idx="16">
                  <c:v>117</c:v>
                </c:pt>
                <c:pt idx="17">
                  <c:v>123</c:v>
                </c:pt>
                <c:pt idx="18">
                  <c:v>129</c:v>
                </c:pt>
                <c:pt idx="19">
                  <c:v>135</c:v>
                </c:pt>
                <c:pt idx="20">
                  <c:v>141</c:v>
                </c:pt>
                <c:pt idx="21">
                  <c:v>147</c:v>
                </c:pt>
                <c:pt idx="22">
                  <c:v>153</c:v>
                </c:pt>
                <c:pt idx="23">
                  <c:v>159</c:v>
                </c:pt>
                <c:pt idx="24">
                  <c:v>165</c:v>
                </c:pt>
                <c:pt idx="25">
                  <c:v>171</c:v>
                </c:pt>
                <c:pt idx="26">
                  <c:v>177</c:v>
                </c:pt>
                <c:pt idx="27">
                  <c:v>183</c:v>
                </c:pt>
                <c:pt idx="28">
                  <c:v>189</c:v>
                </c:pt>
                <c:pt idx="29">
                  <c:v>195</c:v>
                </c:pt>
                <c:pt idx="30">
                  <c:v>201</c:v>
                </c:pt>
                <c:pt idx="31">
                  <c:v>207</c:v>
                </c:pt>
                <c:pt idx="32">
                  <c:v>213</c:v>
                </c:pt>
                <c:pt idx="33">
                  <c:v>219</c:v>
                </c:pt>
                <c:pt idx="34">
                  <c:v>225</c:v>
                </c:pt>
                <c:pt idx="35">
                  <c:v>231</c:v>
                </c:pt>
                <c:pt idx="36">
                  <c:v>237</c:v>
                </c:pt>
                <c:pt idx="37">
                  <c:v>243</c:v>
                </c:pt>
                <c:pt idx="38">
                  <c:v>249</c:v>
                </c:pt>
                <c:pt idx="39">
                  <c:v>255</c:v>
                </c:pt>
                <c:pt idx="40">
                  <c:v>261</c:v>
                </c:pt>
                <c:pt idx="41">
                  <c:v>267</c:v>
                </c:pt>
                <c:pt idx="42">
                  <c:v>273</c:v>
                </c:pt>
                <c:pt idx="43">
                  <c:v>279</c:v>
                </c:pt>
                <c:pt idx="44">
                  <c:v>285</c:v>
                </c:pt>
                <c:pt idx="45">
                  <c:v>291</c:v>
                </c:pt>
                <c:pt idx="46">
                  <c:v>297</c:v>
                </c:pt>
                <c:pt idx="47">
                  <c:v>303</c:v>
                </c:pt>
                <c:pt idx="48">
                  <c:v>309</c:v>
                </c:pt>
                <c:pt idx="49">
                  <c:v>315</c:v>
                </c:pt>
                <c:pt idx="50">
                  <c:v>321</c:v>
                </c:pt>
                <c:pt idx="51">
                  <c:v>327</c:v>
                </c:pt>
                <c:pt idx="52">
                  <c:v>333</c:v>
                </c:pt>
                <c:pt idx="53">
                  <c:v>339</c:v>
                </c:pt>
                <c:pt idx="54">
                  <c:v>345</c:v>
                </c:pt>
                <c:pt idx="55">
                  <c:v>351</c:v>
                </c:pt>
                <c:pt idx="56">
                  <c:v>357</c:v>
                </c:pt>
                <c:pt idx="57">
                  <c:v>363</c:v>
                </c:pt>
                <c:pt idx="58">
                  <c:v>369</c:v>
                </c:pt>
                <c:pt idx="59">
                  <c:v>375</c:v>
                </c:pt>
                <c:pt idx="60">
                  <c:v>381</c:v>
                </c:pt>
                <c:pt idx="61">
                  <c:v>387</c:v>
                </c:pt>
                <c:pt idx="62">
                  <c:v>393</c:v>
                </c:pt>
                <c:pt idx="63">
                  <c:v>399</c:v>
                </c:pt>
                <c:pt idx="64">
                  <c:v>405</c:v>
                </c:pt>
                <c:pt idx="65">
                  <c:v>411</c:v>
                </c:pt>
                <c:pt idx="66">
                  <c:v>417</c:v>
                </c:pt>
                <c:pt idx="67">
                  <c:v>423</c:v>
                </c:pt>
                <c:pt idx="68">
                  <c:v>429</c:v>
                </c:pt>
                <c:pt idx="69">
                  <c:v>435</c:v>
                </c:pt>
                <c:pt idx="70">
                  <c:v>441</c:v>
                </c:pt>
                <c:pt idx="71">
                  <c:v>447</c:v>
                </c:pt>
                <c:pt idx="72">
                  <c:v>453</c:v>
                </c:pt>
                <c:pt idx="73">
                  <c:v>459</c:v>
                </c:pt>
                <c:pt idx="74">
                  <c:v>465</c:v>
                </c:pt>
                <c:pt idx="75">
                  <c:v>471</c:v>
                </c:pt>
                <c:pt idx="76">
                  <c:v>477</c:v>
                </c:pt>
                <c:pt idx="77">
                  <c:v>483</c:v>
                </c:pt>
                <c:pt idx="78">
                  <c:v>489</c:v>
                </c:pt>
                <c:pt idx="79">
                  <c:v>495</c:v>
                </c:pt>
                <c:pt idx="80">
                  <c:v>501</c:v>
                </c:pt>
                <c:pt idx="81">
                  <c:v>507</c:v>
                </c:pt>
                <c:pt idx="82">
                  <c:v>513</c:v>
                </c:pt>
                <c:pt idx="83">
                  <c:v>519</c:v>
                </c:pt>
                <c:pt idx="84">
                  <c:v>525</c:v>
                </c:pt>
                <c:pt idx="85">
                  <c:v>531</c:v>
                </c:pt>
                <c:pt idx="86">
                  <c:v>537</c:v>
                </c:pt>
                <c:pt idx="87">
                  <c:v>543</c:v>
                </c:pt>
                <c:pt idx="88">
                  <c:v>549</c:v>
                </c:pt>
                <c:pt idx="89">
                  <c:v>555</c:v>
                </c:pt>
                <c:pt idx="90">
                  <c:v>561</c:v>
                </c:pt>
                <c:pt idx="91">
                  <c:v>567</c:v>
                </c:pt>
                <c:pt idx="92">
                  <c:v>573</c:v>
                </c:pt>
                <c:pt idx="93">
                  <c:v>579</c:v>
                </c:pt>
                <c:pt idx="94">
                  <c:v>585</c:v>
                </c:pt>
                <c:pt idx="95">
                  <c:v>591</c:v>
                </c:pt>
                <c:pt idx="96">
                  <c:v>597</c:v>
                </c:pt>
                <c:pt idx="97">
                  <c:v>603</c:v>
                </c:pt>
                <c:pt idx="98">
                  <c:v>609</c:v>
                </c:pt>
                <c:pt idx="99">
                  <c:v>615</c:v>
                </c:pt>
                <c:pt idx="100">
                  <c:v>621</c:v>
                </c:pt>
                <c:pt idx="101">
                  <c:v>627</c:v>
                </c:pt>
                <c:pt idx="102">
                  <c:v>633</c:v>
                </c:pt>
                <c:pt idx="103">
                  <c:v>639</c:v>
                </c:pt>
                <c:pt idx="104">
                  <c:v>645</c:v>
                </c:pt>
                <c:pt idx="105">
                  <c:v>651</c:v>
                </c:pt>
                <c:pt idx="106">
                  <c:v>657</c:v>
                </c:pt>
                <c:pt idx="107">
                  <c:v>663</c:v>
                </c:pt>
                <c:pt idx="108">
                  <c:v>669</c:v>
                </c:pt>
                <c:pt idx="109">
                  <c:v>675</c:v>
                </c:pt>
                <c:pt idx="110">
                  <c:v>681</c:v>
                </c:pt>
                <c:pt idx="111">
                  <c:v>687</c:v>
                </c:pt>
                <c:pt idx="112">
                  <c:v>693</c:v>
                </c:pt>
                <c:pt idx="113">
                  <c:v>699</c:v>
                </c:pt>
                <c:pt idx="114">
                  <c:v>705</c:v>
                </c:pt>
                <c:pt idx="115">
                  <c:v>711</c:v>
                </c:pt>
                <c:pt idx="116">
                  <c:v>717</c:v>
                </c:pt>
                <c:pt idx="117">
                  <c:v>723</c:v>
                </c:pt>
                <c:pt idx="118">
                  <c:v>729</c:v>
                </c:pt>
                <c:pt idx="119">
                  <c:v>735</c:v>
                </c:pt>
                <c:pt idx="120">
                  <c:v>741</c:v>
                </c:pt>
                <c:pt idx="121">
                  <c:v>747</c:v>
                </c:pt>
                <c:pt idx="122">
                  <c:v>753</c:v>
                </c:pt>
                <c:pt idx="123">
                  <c:v>759</c:v>
                </c:pt>
                <c:pt idx="124">
                  <c:v>765</c:v>
                </c:pt>
                <c:pt idx="125">
                  <c:v>771</c:v>
                </c:pt>
                <c:pt idx="126">
                  <c:v>777</c:v>
                </c:pt>
                <c:pt idx="127">
                  <c:v>783</c:v>
                </c:pt>
                <c:pt idx="128">
                  <c:v>789</c:v>
                </c:pt>
                <c:pt idx="129">
                  <c:v>795</c:v>
                </c:pt>
                <c:pt idx="130">
                  <c:v>801</c:v>
                </c:pt>
                <c:pt idx="131">
                  <c:v>807</c:v>
                </c:pt>
                <c:pt idx="132">
                  <c:v>813</c:v>
                </c:pt>
                <c:pt idx="133">
                  <c:v>819</c:v>
                </c:pt>
                <c:pt idx="134">
                  <c:v>825</c:v>
                </c:pt>
                <c:pt idx="135">
                  <c:v>831</c:v>
                </c:pt>
                <c:pt idx="136">
                  <c:v>837</c:v>
                </c:pt>
                <c:pt idx="137">
                  <c:v>843</c:v>
                </c:pt>
                <c:pt idx="138">
                  <c:v>849</c:v>
                </c:pt>
                <c:pt idx="139">
                  <c:v>855</c:v>
                </c:pt>
                <c:pt idx="140">
                  <c:v>861</c:v>
                </c:pt>
                <c:pt idx="141">
                  <c:v>867</c:v>
                </c:pt>
                <c:pt idx="142">
                  <c:v>873</c:v>
                </c:pt>
                <c:pt idx="143">
                  <c:v>879</c:v>
                </c:pt>
                <c:pt idx="144">
                  <c:v>885</c:v>
                </c:pt>
                <c:pt idx="145">
                  <c:v>891</c:v>
                </c:pt>
                <c:pt idx="146">
                  <c:v>897</c:v>
                </c:pt>
                <c:pt idx="147">
                  <c:v>903</c:v>
                </c:pt>
                <c:pt idx="148">
                  <c:v>909</c:v>
                </c:pt>
                <c:pt idx="149">
                  <c:v>915</c:v>
                </c:pt>
                <c:pt idx="150">
                  <c:v>921</c:v>
                </c:pt>
                <c:pt idx="151">
                  <c:v>927</c:v>
                </c:pt>
                <c:pt idx="152">
                  <c:v>933</c:v>
                </c:pt>
                <c:pt idx="153">
                  <c:v>939</c:v>
                </c:pt>
                <c:pt idx="154">
                  <c:v>945</c:v>
                </c:pt>
                <c:pt idx="155">
                  <c:v>951</c:v>
                </c:pt>
                <c:pt idx="156">
                  <c:v>957</c:v>
                </c:pt>
                <c:pt idx="157">
                  <c:v>963</c:v>
                </c:pt>
                <c:pt idx="158">
                  <c:v>969</c:v>
                </c:pt>
                <c:pt idx="159">
                  <c:v>975</c:v>
                </c:pt>
                <c:pt idx="160">
                  <c:v>981</c:v>
                </c:pt>
                <c:pt idx="161">
                  <c:v>987</c:v>
                </c:pt>
                <c:pt idx="162">
                  <c:v>993</c:v>
                </c:pt>
                <c:pt idx="163">
                  <c:v>999</c:v>
                </c:pt>
                <c:pt idx="164">
                  <c:v>1005</c:v>
                </c:pt>
                <c:pt idx="165">
                  <c:v>1011</c:v>
                </c:pt>
                <c:pt idx="166">
                  <c:v>1017</c:v>
                </c:pt>
                <c:pt idx="167">
                  <c:v>1023</c:v>
                </c:pt>
                <c:pt idx="168">
                  <c:v>1029</c:v>
                </c:pt>
                <c:pt idx="169">
                  <c:v>1035</c:v>
                </c:pt>
                <c:pt idx="170">
                  <c:v>1041</c:v>
                </c:pt>
                <c:pt idx="171">
                  <c:v>1047</c:v>
                </c:pt>
                <c:pt idx="172">
                  <c:v>1053</c:v>
                </c:pt>
                <c:pt idx="173">
                  <c:v>1059</c:v>
                </c:pt>
              </c:numCache>
            </c:numRef>
          </c:xVal>
          <c:yVal>
            <c:numRef>
              <c:f>'SA selon volume prélv'!$J$176:$GA$176</c:f>
              <c:numCache>
                <c:formatCode>0.0</c:formatCode>
                <c:ptCount val="174"/>
                <c:pt idx="0">
                  <c:v>31.74603174603175</c:v>
                </c:pt>
                <c:pt idx="1">
                  <c:v>24.691358024691361</c:v>
                </c:pt>
                <c:pt idx="2">
                  <c:v>20.202020202020204</c:v>
                </c:pt>
                <c:pt idx="3">
                  <c:v>17.094017094017097</c:v>
                </c:pt>
                <c:pt idx="4">
                  <c:v>14.814814814814817</c:v>
                </c:pt>
                <c:pt idx="5">
                  <c:v>13.071895424836603</c:v>
                </c:pt>
                <c:pt idx="6">
                  <c:v>11.69590643274854</c:v>
                </c:pt>
                <c:pt idx="7">
                  <c:v>10.582010582010584</c:v>
                </c:pt>
                <c:pt idx="8">
                  <c:v>9.6618357487922708</c:v>
                </c:pt>
                <c:pt idx="9">
                  <c:v>8.8888888888888893</c:v>
                </c:pt>
                <c:pt idx="10">
                  <c:v>8.230452674897121</c:v>
                </c:pt>
                <c:pt idx="11">
                  <c:v>7.6628352490421463</c:v>
                </c:pt>
                <c:pt idx="12">
                  <c:v>7.1684587813620082</c:v>
                </c:pt>
                <c:pt idx="13">
                  <c:v>6.7340067340067344</c:v>
                </c:pt>
                <c:pt idx="14">
                  <c:v>6.3492063492063497</c:v>
                </c:pt>
                <c:pt idx="15">
                  <c:v>6.0060060060060065</c:v>
                </c:pt>
                <c:pt idx="16">
                  <c:v>5.6980056980056988</c:v>
                </c:pt>
                <c:pt idx="17">
                  <c:v>5.4200542005420056</c:v>
                </c:pt>
                <c:pt idx="18">
                  <c:v>5.1679586563307502</c:v>
                </c:pt>
                <c:pt idx="19">
                  <c:v>4.9382716049382722</c:v>
                </c:pt>
                <c:pt idx="20">
                  <c:v>4.7281323877068564</c:v>
                </c:pt>
                <c:pt idx="21">
                  <c:v>4.5351473922902503</c:v>
                </c:pt>
                <c:pt idx="22">
                  <c:v>4.3572984749455346</c:v>
                </c:pt>
                <c:pt idx="23">
                  <c:v>4.1928721174004195</c:v>
                </c:pt>
                <c:pt idx="24">
                  <c:v>4.0404040404040407</c:v>
                </c:pt>
                <c:pt idx="25">
                  <c:v>3.8986354775828462</c:v>
                </c:pt>
                <c:pt idx="26">
                  <c:v>3.7664783427495294</c:v>
                </c:pt>
                <c:pt idx="27">
                  <c:v>3.6429872495446269</c:v>
                </c:pt>
                <c:pt idx="28">
                  <c:v>3.5273368606701943</c:v>
                </c:pt>
                <c:pt idx="29">
                  <c:v>3.4188034188034191</c:v>
                </c:pt>
                <c:pt idx="30">
                  <c:v>3.3167495854063023</c:v>
                </c:pt>
                <c:pt idx="31">
                  <c:v>3.2206119162640907</c:v>
                </c:pt>
                <c:pt idx="32">
                  <c:v>3.1298904538341161</c:v>
                </c:pt>
                <c:pt idx="33">
                  <c:v>3.0441400304414006</c:v>
                </c:pt>
                <c:pt idx="34">
                  <c:v>2.9629629629629632</c:v>
                </c:pt>
                <c:pt idx="35">
                  <c:v>2.8860028860028861</c:v>
                </c:pt>
                <c:pt idx="36">
                  <c:v>2.8129395218002817</c:v>
                </c:pt>
                <c:pt idx="37">
                  <c:v>2.7434842249657065</c:v>
                </c:pt>
                <c:pt idx="38">
                  <c:v>2.6773761713520754</c:v>
                </c:pt>
                <c:pt idx="39">
                  <c:v>2.6143790849673207</c:v>
                </c:pt>
                <c:pt idx="40">
                  <c:v>2.554278416347382</c:v>
                </c:pt>
                <c:pt idx="41">
                  <c:v>2.4968789013732837</c:v>
                </c:pt>
                <c:pt idx="42">
                  <c:v>2.4420024420024422</c:v>
                </c:pt>
                <c:pt idx="43">
                  <c:v>2.3894862604540026</c:v>
                </c:pt>
                <c:pt idx="44">
                  <c:v>2.3391812865497079</c:v>
                </c:pt>
                <c:pt idx="45">
                  <c:v>2.2909507445589923</c:v>
                </c:pt>
                <c:pt idx="46">
                  <c:v>2.2446689113355784</c:v>
                </c:pt>
                <c:pt idx="47">
                  <c:v>2.2002200220022003</c:v>
                </c:pt>
                <c:pt idx="48">
                  <c:v>2.1574973031283715</c:v>
                </c:pt>
                <c:pt idx="49">
                  <c:v>2.1164021164021167</c:v>
                </c:pt>
                <c:pt idx="50">
                  <c:v>2.0768431983385258</c:v>
                </c:pt>
                <c:pt idx="51">
                  <c:v>2.0387359836901124</c:v>
                </c:pt>
                <c:pt idx="52">
                  <c:v>2.0020020020020022</c:v>
                </c:pt>
                <c:pt idx="53">
                  <c:v>1.9665683382497543</c:v>
                </c:pt>
                <c:pt idx="54">
                  <c:v>1.9323671497584543</c:v>
                </c:pt>
                <c:pt idx="55">
                  <c:v>1.8993352326685662</c:v>
                </c:pt>
                <c:pt idx="56">
                  <c:v>1.8674136321195147</c:v>
                </c:pt>
                <c:pt idx="57">
                  <c:v>1.8365472910927458</c:v>
                </c:pt>
                <c:pt idx="58">
                  <c:v>1.8066847335140019</c:v>
                </c:pt>
                <c:pt idx="59">
                  <c:v>1.7777777777777779</c:v>
                </c:pt>
                <c:pt idx="60">
                  <c:v>1.7497812773403327</c:v>
                </c:pt>
                <c:pt idx="61">
                  <c:v>1.7226528854435834</c:v>
                </c:pt>
                <c:pt idx="62">
                  <c:v>1.6963528413910096</c:v>
                </c:pt>
                <c:pt idx="63">
                  <c:v>1.6708437761069341</c:v>
                </c:pt>
                <c:pt idx="64">
                  <c:v>1.6460905349794241</c:v>
                </c:pt>
                <c:pt idx="65">
                  <c:v>1.6220600162206003</c:v>
                </c:pt>
                <c:pt idx="66">
                  <c:v>1.598721023181455</c:v>
                </c:pt>
                <c:pt idx="67">
                  <c:v>1.5760441292356189</c:v>
                </c:pt>
                <c:pt idx="68">
                  <c:v>1.5540015540015542</c:v>
                </c:pt>
                <c:pt idx="69">
                  <c:v>1.5325670498084294</c:v>
                </c:pt>
                <c:pt idx="70">
                  <c:v>1.5117157974300832</c:v>
                </c:pt>
                <c:pt idx="71">
                  <c:v>1.4914243102162568</c:v>
                </c:pt>
                <c:pt idx="72">
                  <c:v>1.4716703458425315</c:v>
                </c:pt>
                <c:pt idx="73">
                  <c:v>1.4524328249818448</c:v>
                </c:pt>
                <c:pt idx="74">
                  <c:v>1.4336917562724016</c:v>
                </c:pt>
                <c:pt idx="75">
                  <c:v>1.4154281670205238</c:v>
                </c:pt>
                <c:pt idx="76">
                  <c:v>1.3976240391334733</c:v>
                </c:pt>
                <c:pt idx="77">
                  <c:v>1.3802622498274675</c:v>
                </c:pt>
                <c:pt idx="78">
                  <c:v>1.36332651670075</c:v>
                </c:pt>
                <c:pt idx="79">
                  <c:v>1.3468013468013469</c:v>
                </c:pt>
                <c:pt idx="80">
                  <c:v>1.3306719893546242</c:v>
                </c:pt>
                <c:pt idx="81">
                  <c:v>1.3149243918474689</c:v>
                </c:pt>
                <c:pt idx="82">
                  <c:v>1.2995451591942822</c:v>
                </c:pt>
                <c:pt idx="83">
                  <c:v>1.2845215157353886</c:v>
                </c:pt>
                <c:pt idx="84">
                  <c:v>1.26984126984127</c:v>
                </c:pt>
                <c:pt idx="85">
                  <c:v>1.25549278091651</c:v>
                </c:pt>
                <c:pt idx="86">
                  <c:v>1.2414649286157668</c:v>
                </c:pt>
                <c:pt idx="87">
                  <c:v>1.2277470841006755</c:v>
                </c:pt>
                <c:pt idx="88">
                  <c:v>1.2143290831815423</c:v>
                </c:pt>
                <c:pt idx="89">
                  <c:v>1.2012012012012014</c:v>
                </c:pt>
                <c:pt idx="90">
                  <c:v>1.1883541295306002</c:v>
                </c:pt>
                <c:pt idx="91">
                  <c:v>1.1757789535567316</c:v>
                </c:pt>
                <c:pt idx="92">
                  <c:v>1.1634671320535197</c:v>
                </c:pt>
                <c:pt idx="93">
                  <c:v>1.1514104778353484</c:v>
                </c:pt>
                <c:pt idx="94">
                  <c:v>1.1396011396011396</c:v>
                </c:pt>
                <c:pt idx="95">
                  <c:v>1.1280315848843769</c:v>
                </c:pt>
                <c:pt idx="96">
                  <c:v>1.1166945840312676</c:v>
                </c:pt>
                <c:pt idx="97">
                  <c:v>1.105583195135434</c:v>
                </c:pt>
                <c:pt idx="98">
                  <c:v>1.0946907498631637</c:v>
                </c:pt>
                <c:pt idx="99">
                  <c:v>1.0840108401084012</c:v>
                </c:pt>
                <c:pt idx="100">
                  <c:v>1.0735373054213635</c:v>
                </c:pt>
                <c:pt idx="101">
                  <c:v>1.063264221158958</c:v>
                </c:pt>
                <c:pt idx="102">
                  <c:v>1.0531858873091102</c:v>
                </c:pt>
                <c:pt idx="103">
                  <c:v>1.0432968179447053</c:v>
                </c:pt>
                <c:pt idx="104">
                  <c:v>1.03359173126615</c:v>
                </c:pt>
                <c:pt idx="105">
                  <c:v>1.0240655401945726</c:v>
                </c:pt>
                <c:pt idx="106">
                  <c:v>1.0147133434804669</c:v>
                </c:pt>
                <c:pt idx="107">
                  <c:v>1.0055304172951234</c:v>
                </c:pt>
                <c:pt idx="108">
                  <c:v>0.99999999999999978</c:v>
                </c:pt>
                <c:pt idx="109">
                  <c:v>1</c:v>
                </c:pt>
                <c:pt idx="110">
                  <c:v>1</c:v>
                </c:pt>
                <c:pt idx="111">
                  <c:v>0.99999999999999989</c:v>
                </c:pt>
                <c:pt idx="112">
                  <c:v>0.99999999999999989</c:v>
                </c:pt>
                <c:pt idx="113">
                  <c:v>1</c:v>
                </c:pt>
                <c:pt idx="114">
                  <c:v>0.99999999999999989</c:v>
                </c:pt>
                <c:pt idx="115">
                  <c:v>1</c:v>
                </c:pt>
                <c:pt idx="116">
                  <c:v>1</c:v>
                </c:pt>
                <c:pt idx="117">
                  <c:v>1</c:v>
                </c:pt>
                <c:pt idx="118">
                  <c:v>0.99999999999999989</c:v>
                </c:pt>
                <c:pt idx="119">
                  <c:v>1</c:v>
                </c:pt>
                <c:pt idx="120">
                  <c:v>1</c:v>
                </c:pt>
                <c:pt idx="121">
                  <c:v>0.99999999999999989</c:v>
                </c:pt>
                <c:pt idx="122">
                  <c:v>0.99999999999999989</c:v>
                </c:pt>
                <c:pt idx="123">
                  <c:v>1</c:v>
                </c:pt>
                <c:pt idx="124">
                  <c:v>1</c:v>
                </c:pt>
                <c:pt idx="125">
                  <c:v>1.0000000000000002</c:v>
                </c:pt>
                <c:pt idx="126">
                  <c:v>1</c:v>
                </c:pt>
                <c:pt idx="127">
                  <c:v>1</c:v>
                </c:pt>
                <c:pt idx="128">
                  <c:v>0.99999999999999989</c:v>
                </c:pt>
                <c:pt idx="129">
                  <c:v>1</c:v>
                </c:pt>
                <c:pt idx="130">
                  <c:v>1</c:v>
                </c:pt>
                <c:pt idx="131">
                  <c:v>1.0000000000000002</c:v>
                </c:pt>
                <c:pt idx="132">
                  <c:v>1</c:v>
                </c:pt>
                <c:pt idx="133">
                  <c:v>0.99999999999999989</c:v>
                </c:pt>
                <c:pt idx="134">
                  <c:v>0.99999999999999989</c:v>
                </c:pt>
                <c:pt idx="135">
                  <c:v>1</c:v>
                </c:pt>
                <c:pt idx="136">
                  <c:v>1</c:v>
                </c:pt>
                <c:pt idx="137">
                  <c:v>1.0000000000000002</c:v>
                </c:pt>
                <c:pt idx="138">
                  <c:v>0.99999999999999978</c:v>
                </c:pt>
                <c:pt idx="139">
                  <c:v>1</c:v>
                </c:pt>
                <c:pt idx="140">
                  <c:v>0.99999999999999989</c:v>
                </c:pt>
                <c:pt idx="141">
                  <c:v>1</c:v>
                </c:pt>
                <c:pt idx="142">
                  <c:v>1</c:v>
                </c:pt>
                <c:pt idx="143">
                  <c:v>0.99999999999999989</c:v>
                </c:pt>
                <c:pt idx="144">
                  <c:v>1</c:v>
                </c:pt>
                <c:pt idx="145">
                  <c:v>1</c:v>
                </c:pt>
                <c:pt idx="146">
                  <c:v>1.0000000000000002</c:v>
                </c:pt>
                <c:pt idx="147">
                  <c:v>1.0000000000000002</c:v>
                </c:pt>
                <c:pt idx="148">
                  <c:v>0.99999999999999989</c:v>
                </c:pt>
                <c:pt idx="149">
                  <c:v>0.99999999999999989</c:v>
                </c:pt>
                <c:pt idx="150">
                  <c:v>1</c:v>
                </c:pt>
                <c:pt idx="151">
                  <c:v>1</c:v>
                </c:pt>
                <c:pt idx="152">
                  <c:v>0.99999999999999989</c:v>
                </c:pt>
                <c:pt idx="153">
                  <c:v>1</c:v>
                </c:pt>
                <c:pt idx="154">
                  <c:v>1</c:v>
                </c:pt>
                <c:pt idx="155">
                  <c:v>1</c:v>
                </c:pt>
                <c:pt idx="156">
                  <c:v>1</c:v>
                </c:pt>
                <c:pt idx="157">
                  <c:v>0.99999999999999989</c:v>
                </c:pt>
                <c:pt idx="158">
                  <c:v>1.0000000000000002</c:v>
                </c:pt>
                <c:pt idx="159">
                  <c:v>1.0000000000000002</c:v>
                </c:pt>
                <c:pt idx="160">
                  <c:v>1.0000000000000002</c:v>
                </c:pt>
                <c:pt idx="161">
                  <c:v>1.0000000000000002</c:v>
                </c:pt>
                <c:pt idx="162">
                  <c:v>1</c:v>
                </c:pt>
                <c:pt idx="163">
                  <c:v>0.99999999999999989</c:v>
                </c:pt>
                <c:pt idx="164">
                  <c:v>1.0000000000000002</c:v>
                </c:pt>
                <c:pt idx="165">
                  <c:v>1</c:v>
                </c:pt>
                <c:pt idx="166">
                  <c:v>1.0000000000000002</c:v>
                </c:pt>
                <c:pt idx="167">
                  <c:v>1</c:v>
                </c:pt>
                <c:pt idx="168">
                  <c:v>1</c:v>
                </c:pt>
                <c:pt idx="169">
                  <c:v>1</c:v>
                </c:pt>
                <c:pt idx="170">
                  <c:v>1</c:v>
                </c:pt>
                <c:pt idx="171">
                  <c:v>1</c:v>
                </c:pt>
                <c:pt idx="172">
                  <c:v>1</c:v>
                </c:pt>
                <c:pt idx="173">
                  <c:v>1</c:v>
                </c:pt>
              </c:numCache>
            </c:numRef>
          </c:yVal>
          <c:smooth val="0"/>
          <c:extLst xmlns:c16r2="http://schemas.microsoft.com/office/drawing/2015/06/chart">
            <c:ext xmlns:c16="http://schemas.microsoft.com/office/drawing/2014/chart" uri="{C3380CC4-5D6E-409C-BE32-E72D297353CC}">
              <c16:uniqueId val="{00000004-9C1B-47EF-A56B-DBC9CC4FDF0F}"/>
            </c:ext>
          </c:extLst>
        </c:ser>
        <c:ser>
          <c:idx val="5"/>
          <c:order val="5"/>
          <c:tx>
            <c:v>V prélevé</c:v>
          </c:tx>
          <c:spPr>
            <a:ln>
              <a:solidFill>
                <a:srgbClr val="FF0000"/>
              </a:solidFill>
              <a:prstDash val="dash"/>
            </a:ln>
          </c:spPr>
          <c:marker>
            <c:symbol val="none"/>
          </c:marker>
          <c:xVal>
            <c:numRef>
              <c:f>'SA selon volume prélv'!$J$88:$K$88</c:f>
              <c:numCache>
                <c:formatCode>General</c:formatCode>
                <c:ptCount val="2"/>
                <c:pt idx="0">
                  <c:v>100</c:v>
                </c:pt>
                <c:pt idx="1">
                  <c:v>100</c:v>
                </c:pt>
              </c:numCache>
            </c:numRef>
          </c:xVal>
          <c:yVal>
            <c:numRef>
              <c:f>'SA selon volume prélv'!$J$89:$K$89</c:f>
              <c:numCache>
                <c:formatCode>0.0</c:formatCode>
                <c:ptCount val="2"/>
                <c:pt idx="0">
                  <c:v>0</c:v>
                </c:pt>
                <c:pt idx="1">
                  <c:v>31.74603174603175</c:v>
                </c:pt>
              </c:numCache>
            </c:numRef>
          </c:yVal>
          <c:smooth val="0"/>
          <c:extLst xmlns:c16r2="http://schemas.microsoft.com/office/drawing/2015/06/chart">
            <c:ext xmlns:c16="http://schemas.microsoft.com/office/drawing/2014/chart" uri="{C3380CC4-5D6E-409C-BE32-E72D297353CC}">
              <c16:uniqueId val="{00000005-9C1B-47EF-A56B-DBC9CC4FDF0F}"/>
            </c:ext>
          </c:extLst>
        </c:ser>
        <c:ser>
          <c:idx val="6"/>
          <c:order val="6"/>
          <c:tx>
            <c:v>222 litres</c:v>
          </c:tx>
          <c:spPr>
            <a:ln w="28575">
              <a:solidFill>
                <a:srgbClr val="00B0F0"/>
              </a:solidFill>
            </a:ln>
          </c:spPr>
          <c:marker>
            <c:symbol val="none"/>
          </c:marker>
          <c:xVal>
            <c:numRef>
              <c:f>'SA selon volume prélv'!$J$91:$K$91</c:f>
              <c:numCache>
                <c:formatCode>General</c:formatCode>
                <c:ptCount val="2"/>
                <c:pt idx="0">
                  <c:v>222</c:v>
                </c:pt>
                <c:pt idx="1">
                  <c:v>222</c:v>
                </c:pt>
              </c:numCache>
            </c:numRef>
          </c:xVal>
          <c:yVal>
            <c:numRef>
              <c:f>'SA selon volume prélv'!$J$89:$K$89</c:f>
              <c:numCache>
                <c:formatCode>0.0</c:formatCode>
                <c:ptCount val="2"/>
                <c:pt idx="0">
                  <c:v>0</c:v>
                </c:pt>
                <c:pt idx="1">
                  <c:v>31.74603174603175</c:v>
                </c:pt>
              </c:numCache>
            </c:numRef>
          </c:yVal>
          <c:smooth val="0"/>
          <c:extLst xmlns:c16r2="http://schemas.microsoft.com/office/drawing/2015/06/chart">
            <c:ext xmlns:c16="http://schemas.microsoft.com/office/drawing/2014/chart" uri="{C3380CC4-5D6E-409C-BE32-E72D297353CC}">
              <c16:uniqueId val="{00000006-9C1B-47EF-A56B-DBC9CC4FDF0F}"/>
            </c:ext>
          </c:extLst>
        </c:ser>
        <c:ser>
          <c:idx val="7"/>
          <c:order val="7"/>
          <c:tx>
            <c:v>666 litres</c:v>
          </c:tx>
          <c:spPr>
            <a:ln w="19050">
              <a:solidFill>
                <a:schemeClr val="tx1"/>
              </a:solidFill>
            </a:ln>
          </c:spPr>
          <c:marker>
            <c:symbol val="none"/>
          </c:marker>
          <c:xVal>
            <c:numRef>
              <c:f>'SA selon volume prélv'!$J$92:$K$92</c:f>
              <c:numCache>
                <c:formatCode>0.0</c:formatCode>
                <c:ptCount val="2"/>
                <c:pt idx="0">
                  <c:v>666</c:v>
                </c:pt>
                <c:pt idx="1">
                  <c:v>660</c:v>
                </c:pt>
              </c:numCache>
            </c:numRef>
          </c:xVal>
          <c:yVal>
            <c:numRef>
              <c:f>'SA selon volume prélv'!$J$89:$K$89</c:f>
              <c:numCache>
                <c:formatCode>0.0</c:formatCode>
                <c:ptCount val="2"/>
                <c:pt idx="0">
                  <c:v>0</c:v>
                </c:pt>
                <c:pt idx="1">
                  <c:v>31.74603174603175</c:v>
                </c:pt>
              </c:numCache>
            </c:numRef>
          </c:yVal>
          <c:smooth val="0"/>
          <c:extLst xmlns:c16r2="http://schemas.microsoft.com/office/drawing/2015/06/chart">
            <c:ext xmlns:c16="http://schemas.microsoft.com/office/drawing/2014/chart" uri="{C3380CC4-5D6E-409C-BE32-E72D297353CC}">
              <c16:uniqueId val="{00000007-9C1B-47EF-A56B-DBC9CC4FDF0F}"/>
            </c:ext>
          </c:extLst>
        </c:ser>
        <c:dLbls>
          <c:showLegendKey val="0"/>
          <c:showVal val="0"/>
          <c:showCatName val="0"/>
          <c:showSerName val="0"/>
          <c:showPercent val="0"/>
          <c:showBubbleSize val="0"/>
        </c:dLbls>
        <c:axId val="77730176"/>
        <c:axId val="77732096"/>
      </c:scatterChart>
      <c:valAx>
        <c:axId val="77730176"/>
        <c:scaling>
          <c:logBase val="2"/>
          <c:orientation val="minMax"/>
          <c:max val="1300"/>
          <c:min val="15"/>
        </c:scaling>
        <c:delete val="0"/>
        <c:axPos val="b"/>
        <c:majorGridlines/>
        <c:title>
          <c:tx>
            <c:rich>
              <a:bodyPr/>
              <a:lstStyle/>
              <a:p>
                <a:pPr>
                  <a:defRPr sz="800"/>
                </a:pPr>
                <a:r>
                  <a:rPr lang="fr-FR" sz="800"/>
                  <a:t>volume prélevé </a:t>
                </a:r>
                <a:r>
                  <a:rPr lang="fr-FR" sz="800" baseline="0"/>
                  <a:t> en litre</a:t>
                </a:r>
                <a:endParaRPr lang="fr-FR" sz="800"/>
              </a:p>
            </c:rich>
          </c:tx>
          <c:layout/>
          <c:overlay val="0"/>
        </c:title>
        <c:numFmt formatCode="General" sourceLinked="1"/>
        <c:majorTickMark val="none"/>
        <c:minorTickMark val="none"/>
        <c:tickLblPos val="nextTo"/>
        <c:crossAx val="77732096"/>
        <c:crosses val="autoZero"/>
        <c:crossBetween val="midCat"/>
      </c:valAx>
      <c:valAx>
        <c:axId val="77732096"/>
        <c:scaling>
          <c:orientation val="minMax"/>
          <c:max val="30"/>
        </c:scaling>
        <c:delete val="0"/>
        <c:axPos val="l"/>
        <c:majorGridlines>
          <c:spPr>
            <a:ln w="25400"/>
          </c:spPr>
        </c:majorGridlines>
        <c:minorGridlines/>
        <c:title>
          <c:tx>
            <c:rich>
              <a:bodyPr/>
              <a:lstStyle/>
              <a:p>
                <a:pPr>
                  <a:defRPr/>
                </a:pPr>
                <a:r>
                  <a:rPr lang="fr-FR"/>
                  <a:t>SA</a:t>
                </a:r>
              </a:p>
            </c:rich>
          </c:tx>
          <c:layout/>
          <c:overlay val="0"/>
        </c:title>
        <c:numFmt formatCode="0.0" sourceLinked="1"/>
        <c:majorTickMark val="none"/>
        <c:minorTickMark val="none"/>
        <c:tickLblPos val="nextTo"/>
        <c:crossAx val="7773017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500" b="1" i="0" u="none" strike="noStrike" kern="1200" baseline="0">
                <a:solidFill>
                  <a:sysClr val="windowText" lastClr="000000"/>
                </a:solidFill>
                <a:latin typeface="+mn-lt"/>
                <a:ea typeface="+mn-ea"/>
                <a:cs typeface="+mn-cs"/>
              </a:defRPr>
            </a:pPr>
            <a:r>
              <a:rPr lang="fr-FR" sz="1200"/>
              <a:t>Nombre d'ouvertures</a:t>
            </a:r>
            <a:r>
              <a:rPr lang="fr-FR" sz="1200" baseline="0"/>
              <a:t> en fonction du volume prélevé </a:t>
            </a:r>
            <a:r>
              <a:rPr lang="fr-FR" sz="1200" b="1" i="0" baseline="0">
                <a:effectLst/>
              </a:rPr>
              <a:t>et de la fraction du filtre analysé</a:t>
            </a:r>
          </a:p>
          <a:p>
            <a:pPr marL="0" marR="0" indent="0" algn="ctr" defTabSz="914400" rtl="0" eaLnBrk="1" fontAlgn="auto" latinLnBrk="0" hangingPunct="1">
              <a:lnSpc>
                <a:spcPct val="100000"/>
              </a:lnSpc>
              <a:spcBef>
                <a:spcPts val="0"/>
              </a:spcBef>
              <a:spcAft>
                <a:spcPts val="0"/>
              </a:spcAft>
              <a:buClrTx/>
              <a:buSzTx/>
              <a:buFontTx/>
              <a:buNone/>
              <a:tabLst/>
              <a:defRPr sz="500" b="1" i="0" u="none" strike="noStrike" kern="1200" baseline="0">
                <a:solidFill>
                  <a:sysClr val="windowText" lastClr="000000"/>
                </a:solidFill>
                <a:latin typeface="+mn-lt"/>
                <a:ea typeface="+mn-ea"/>
                <a:cs typeface="+mn-cs"/>
              </a:defRPr>
            </a:pPr>
            <a:r>
              <a:rPr lang="fr-FR" sz="1200" b="1" i="0" baseline="0">
                <a:effectLst/>
              </a:rPr>
              <a:t>(grahique K 2 version semi logarithmique)</a:t>
            </a:r>
            <a:endParaRPr lang="fr-FR" sz="1200">
              <a:effectLst/>
            </a:endParaRPr>
          </a:p>
        </c:rich>
      </c:tx>
      <c:layout>
        <c:manualLayout>
          <c:xMode val="edge"/>
          <c:yMode val="edge"/>
          <c:x val="0.12539548942293394"/>
          <c:y val="6.2015503875968991E-3"/>
        </c:manualLayout>
      </c:layout>
      <c:overlay val="0"/>
    </c:title>
    <c:autoTitleDeleted val="0"/>
    <c:plotArea>
      <c:layout/>
      <c:scatterChart>
        <c:scatterStyle val="lineMarker"/>
        <c:varyColors val="0"/>
        <c:ser>
          <c:idx val="1"/>
          <c:order val="1"/>
          <c:tx>
            <c:strRef>
              <c:f>'nombre d''ouverture fraction fil'!$I$55</c:f>
              <c:strCache>
                <c:ptCount val="1"/>
                <c:pt idx="0">
                  <c:v>n f 0,75</c:v>
                </c:pt>
              </c:strCache>
            </c:strRef>
          </c:tx>
          <c:marker>
            <c:symbol val="none"/>
          </c:marker>
          <c:xVal>
            <c:numRef>
              <c:f>'nombre d''ouverture fraction fil'!$J$36:$GA$36</c:f>
              <c:numCache>
                <c:formatCode>General</c:formatCode>
                <c:ptCount val="174"/>
                <c:pt idx="0">
                  <c:v>30</c:v>
                </c:pt>
                <c:pt idx="1">
                  <c:v>36</c:v>
                </c:pt>
                <c:pt idx="2">
                  <c:v>42</c:v>
                </c:pt>
                <c:pt idx="3">
                  <c:v>48</c:v>
                </c:pt>
                <c:pt idx="4">
                  <c:v>54</c:v>
                </c:pt>
                <c:pt idx="5">
                  <c:v>60</c:v>
                </c:pt>
                <c:pt idx="6">
                  <c:v>66</c:v>
                </c:pt>
                <c:pt idx="7">
                  <c:v>72</c:v>
                </c:pt>
                <c:pt idx="8">
                  <c:v>78</c:v>
                </c:pt>
                <c:pt idx="9">
                  <c:v>84</c:v>
                </c:pt>
                <c:pt idx="10">
                  <c:v>90</c:v>
                </c:pt>
                <c:pt idx="11">
                  <c:v>96</c:v>
                </c:pt>
                <c:pt idx="12">
                  <c:v>102</c:v>
                </c:pt>
                <c:pt idx="13">
                  <c:v>108</c:v>
                </c:pt>
                <c:pt idx="14">
                  <c:v>114</c:v>
                </c:pt>
                <c:pt idx="15">
                  <c:v>120</c:v>
                </c:pt>
                <c:pt idx="16">
                  <c:v>126</c:v>
                </c:pt>
                <c:pt idx="17">
                  <c:v>132</c:v>
                </c:pt>
                <c:pt idx="18">
                  <c:v>138</c:v>
                </c:pt>
                <c:pt idx="19">
                  <c:v>144</c:v>
                </c:pt>
                <c:pt idx="20">
                  <c:v>150</c:v>
                </c:pt>
                <c:pt idx="21">
                  <c:v>156</c:v>
                </c:pt>
                <c:pt idx="22">
                  <c:v>162</c:v>
                </c:pt>
                <c:pt idx="23">
                  <c:v>168</c:v>
                </c:pt>
                <c:pt idx="24">
                  <c:v>174</c:v>
                </c:pt>
                <c:pt idx="25">
                  <c:v>180</c:v>
                </c:pt>
                <c:pt idx="26">
                  <c:v>186</c:v>
                </c:pt>
                <c:pt idx="27">
                  <c:v>192</c:v>
                </c:pt>
                <c:pt idx="28">
                  <c:v>198</c:v>
                </c:pt>
                <c:pt idx="29">
                  <c:v>204</c:v>
                </c:pt>
                <c:pt idx="30">
                  <c:v>210</c:v>
                </c:pt>
                <c:pt idx="31">
                  <c:v>216</c:v>
                </c:pt>
                <c:pt idx="32">
                  <c:v>222</c:v>
                </c:pt>
                <c:pt idx="33">
                  <c:v>228</c:v>
                </c:pt>
                <c:pt idx="34">
                  <c:v>234</c:v>
                </c:pt>
                <c:pt idx="35">
                  <c:v>240</c:v>
                </c:pt>
                <c:pt idx="36">
                  <c:v>246</c:v>
                </c:pt>
                <c:pt idx="37">
                  <c:v>252</c:v>
                </c:pt>
                <c:pt idx="38">
                  <c:v>258</c:v>
                </c:pt>
                <c:pt idx="39">
                  <c:v>264</c:v>
                </c:pt>
                <c:pt idx="40">
                  <c:v>270</c:v>
                </c:pt>
                <c:pt idx="41">
                  <c:v>276</c:v>
                </c:pt>
                <c:pt idx="42">
                  <c:v>282</c:v>
                </c:pt>
                <c:pt idx="43">
                  <c:v>288</c:v>
                </c:pt>
                <c:pt idx="44">
                  <c:v>294</c:v>
                </c:pt>
                <c:pt idx="45">
                  <c:v>300</c:v>
                </c:pt>
                <c:pt idx="46">
                  <c:v>306</c:v>
                </c:pt>
                <c:pt idx="47">
                  <c:v>312</c:v>
                </c:pt>
                <c:pt idx="48">
                  <c:v>318</c:v>
                </c:pt>
                <c:pt idx="49">
                  <c:v>324</c:v>
                </c:pt>
                <c:pt idx="50">
                  <c:v>330</c:v>
                </c:pt>
                <c:pt idx="51">
                  <c:v>336</c:v>
                </c:pt>
                <c:pt idx="52">
                  <c:v>342</c:v>
                </c:pt>
                <c:pt idx="53">
                  <c:v>348</c:v>
                </c:pt>
                <c:pt idx="54">
                  <c:v>354</c:v>
                </c:pt>
                <c:pt idx="55">
                  <c:v>360</c:v>
                </c:pt>
                <c:pt idx="56">
                  <c:v>366</c:v>
                </c:pt>
                <c:pt idx="57">
                  <c:v>372</c:v>
                </c:pt>
                <c:pt idx="58">
                  <c:v>378</c:v>
                </c:pt>
                <c:pt idx="59">
                  <c:v>384</c:v>
                </c:pt>
                <c:pt idx="60">
                  <c:v>390</c:v>
                </c:pt>
                <c:pt idx="61">
                  <c:v>396</c:v>
                </c:pt>
                <c:pt idx="62">
                  <c:v>402</c:v>
                </c:pt>
                <c:pt idx="63">
                  <c:v>408</c:v>
                </c:pt>
                <c:pt idx="64">
                  <c:v>414</c:v>
                </c:pt>
                <c:pt idx="65">
                  <c:v>420</c:v>
                </c:pt>
                <c:pt idx="66">
                  <c:v>426</c:v>
                </c:pt>
                <c:pt idx="67">
                  <c:v>432</c:v>
                </c:pt>
                <c:pt idx="68">
                  <c:v>438</c:v>
                </c:pt>
                <c:pt idx="69">
                  <c:v>444</c:v>
                </c:pt>
                <c:pt idx="70">
                  <c:v>450</c:v>
                </c:pt>
                <c:pt idx="71">
                  <c:v>456</c:v>
                </c:pt>
                <c:pt idx="72">
                  <c:v>462</c:v>
                </c:pt>
                <c:pt idx="73">
                  <c:v>468</c:v>
                </c:pt>
                <c:pt idx="74">
                  <c:v>474</c:v>
                </c:pt>
                <c:pt idx="75">
                  <c:v>480</c:v>
                </c:pt>
                <c:pt idx="76">
                  <c:v>486</c:v>
                </c:pt>
                <c:pt idx="77">
                  <c:v>492</c:v>
                </c:pt>
                <c:pt idx="78">
                  <c:v>498</c:v>
                </c:pt>
                <c:pt idx="79">
                  <c:v>504</c:v>
                </c:pt>
                <c:pt idx="80">
                  <c:v>510</c:v>
                </c:pt>
                <c:pt idx="81">
                  <c:v>516</c:v>
                </c:pt>
                <c:pt idx="82">
                  <c:v>522</c:v>
                </c:pt>
                <c:pt idx="83">
                  <c:v>528</c:v>
                </c:pt>
                <c:pt idx="84">
                  <c:v>534</c:v>
                </c:pt>
                <c:pt idx="85">
                  <c:v>540</c:v>
                </c:pt>
                <c:pt idx="86">
                  <c:v>546</c:v>
                </c:pt>
                <c:pt idx="87">
                  <c:v>552</c:v>
                </c:pt>
                <c:pt idx="88">
                  <c:v>558</c:v>
                </c:pt>
                <c:pt idx="89">
                  <c:v>564</c:v>
                </c:pt>
                <c:pt idx="90">
                  <c:v>570</c:v>
                </c:pt>
                <c:pt idx="91">
                  <c:v>576</c:v>
                </c:pt>
                <c:pt idx="92">
                  <c:v>582</c:v>
                </c:pt>
                <c:pt idx="93">
                  <c:v>588</c:v>
                </c:pt>
                <c:pt idx="94">
                  <c:v>594</c:v>
                </c:pt>
                <c:pt idx="95">
                  <c:v>600</c:v>
                </c:pt>
                <c:pt idx="96">
                  <c:v>606</c:v>
                </c:pt>
                <c:pt idx="97">
                  <c:v>612</c:v>
                </c:pt>
                <c:pt idx="98">
                  <c:v>618</c:v>
                </c:pt>
                <c:pt idx="99">
                  <c:v>624</c:v>
                </c:pt>
                <c:pt idx="100">
                  <c:v>630</c:v>
                </c:pt>
                <c:pt idx="101">
                  <c:v>636</c:v>
                </c:pt>
                <c:pt idx="102">
                  <c:v>642</c:v>
                </c:pt>
                <c:pt idx="103">
                  <c:v>648</c:v>
                </c:pt>
                <c:pt idx="104">
                  <c:v>654</c:v>
                </c:pt>
                <c:pt idx="105">
                  <c:v>660</c:v>
                </c:pt>
                <c:pt idx="106">
                  <c:v>666</c:v>
                </c:pt>
                <c:pt idx="107">
                  <c:v>672</c:v>
                </c:pt>
                <c:pt idx="108">
                  <c:v>678</c:v>
                </c:pt>
                <c:pt idx="109">
                  <c:v>684</c:v>
                </c:pt>
                <c:pt idx="110">
                  <c:v>690</c:v>
                </c:pt>
                <c:pt idx="111">
                  <c:v>696</c:v>
                </c:pt>
                <c:pt idx="112">
                  <c:v>702</c:v>
                </c:pt>
                <c:pt idx="113">
                  <c:v>708</c:v>
                </c:pt>
                <c:pt idx="114">
                  <c:v>714</c:v>
                </c:pt>
                <c:pt idx="115">
                  <c:v>720</c:v>
                </c:pt>
                <c:pt idx="116">
                  <c:v>726</c:v>
                </c:pt>
                <c:pt idx="117">
                  <c:v>732</c:v>
                </c:pt>
                <c:pt idx="118">
                  <c:v>738</c:v>
                </c:pt>
                <c:pt idx="119">
                  <c:v>744</c:v>
                </c:pt>
                <c:pt idx="120">
                  <c:v>750</c:v>
                </c:pt>
                <c:pt idx="121">
                  <c:v>756</c:v>
                </c:pt>
                <c:pt idx="122">
                  <c:v>762</c:v>
                </c:pt>
                <c:pt idx="123">
                  <c:v>768</c:v>
                </c:pt>
                <c:pt idx="124">
                  <c:v>774</c:v>
                </c:pt>
                <c:pt idx="125">
                  <c:v>780</c:v>
                </c:pt>
                <c:pt idx="126">
                  <c:v>786</c:v>
                </c:pt>
                <c:pt idx="127">
                  <c:v>792</c:v>
                </c:pt>
                <c:pt idx="128">
                  <c:v>798</c:v>
                </c:pt>
                <c:pt idx="129">
                  <c:v>804</c:v>
                </c:pt>
                <c:pt idx="130">
                  <c:v>810</c:v>
                </c:pt>
                <c:pt idx="131">
                  <c:v>816</c:v>
                </c:pt>
                <c:pt idx="132">
                  <c:v>822</c:v>
                </c:pt>
                <c:pt idx="133">
                  <c:v>828</c:v>
                </c:pt>
                <c:pt idx="134">
                  <c:v>834</c:v>
                </c:pt>
                <c:pt idx="135">
                  <c:v>840</c:v>
                </c:pt>
                <c:pt idx="136">
                  <c:v>846</c:v>
                </c:pt>
                <c:pt idx="137">
                  <c:v>852</c:v>
                </c:pt>
                <c:pt idx="138">
                  <c:v>858</c:v>
                </c:pt>
                <c:pt idx="139">
                  <c:v>864</c:v>
                </c:pt>
                <c:pt idx="140">
                  <c:v>870</c:v>
                </c:pt>
                <c:pt idx="141">
                  <c:v>876</c:v>
                </c:pt>
                <c:pt idx="142">
                  <c:v>882</c:v>
                </c:pt>
                <c:pt idx="143">
                  <c:v>888</c:v>
                </c:pt>
                <c:pt idx="144">
                  <c:v>894</c:v>
                </c:pt>
                <c:pt idx="145">
                  <c:v>900</c:v>
                </c:pt>
                <c:pt idx="146">
                  <c:v>906</c:v>
                </c:pt>
                <c:pt idx="147">
                  <c:v>912</c:v>
                </c:pt>
                <c:pt idx="148">
                  <c:v>918</c:v>
                </c:pt>
                <c:pt idx="149">
                  <c:v>924</c:v>
                </c:pt>
                <c:pt idx="150">
                  <c:v>930</c:v>
                </c:pt>
                <c:pt idx="151">
                  <c:v>936</c:v>
                </c:pt>
                <c:pt idx="152">
                  <c:v>942</c:v>
                </c:pt>
                <c:pt idx="153">
                  <c:v>948</c:v>
                </c:pt>
                <c:pt idx="154">
                  <c:v>954</c:v>
                </c:pt>
                <c:pt idx="155">
                  <c:v>960</c:v>
                </c:pt>
                <c:pt idx="156">
                  <c:v>966</c:v>
                </c:pt>
                <c:pt idx="157">
                  <c:v>972</c:v>
                </c:pt>
                <c:pt idx="158">
                  <c:v>978</c:v>
                </c:pt>
                <c:pt idx="159">
                  <c:v>984</c:v>
                </c:pt>
                <c:pt idx="160">
                  <c:v>990</c:v>
                </c:pt>
                <c:pt idx="161">
                  <c:v>996</c:v>
                </c:pt>
                <c:pt idx="162">
                  <c:v>1002</c:v>
                </c:pt>
                <c:pt idx="163">
                  <c:v>1008</c:v>
                </c:pt>
                <c:pt idx="164">
                  <c:v>1014</c:v>
                </c:pt>
                <c:pt idx="165">
                  <c:v>1020</c:v>
                </c:pt>
                <c:pt idx="166">
                  <c:v>1026</c:v>
                </c:pt>
                <c:pt idx="167">
                  <c:v>1032</c:v>
                </c:pt>
                <c:pt idx="168">
                  <c:v>1038</c:v>
                </c:pt>
                <c:pt idx="169">
                  <c:v>1044</c:v>
                </c:pt>
                <c:pt idx="170">
                  <c:v>1050</c:v>
                </c:pt>
                <c:pt idx="171">
                  <c:v>1056</c:v>
                </c:pt>
                <c:pt idx="172">
                  <c:v>1062</c:v>
                </c:pt>
                <c:pt idx="173">
                  <c:v>1068</c:v>
                </c:pt>
              </c:numCache>
            </c:numRef>
          </c:xVal>
          <c:yVal>
            <c:numRef>
              <c:f>'nombre d''ouverture fraction fil'!$J$55:$GA$55</c:f>
              <c:numCache>
                <c:formatCode>0</c:formatCode>
                <c:ptCount val="174"/>
                <c:pt idx="0">
                  <c:v>245.71428571428569</c:v>
                </c:pt>
                <c:pt idx="1">
                  <c:v>245.71428571428569</c:v>
                </c:pt>
                <c:pt idx="2">
                  <c:v>216.67926429831192</c:v>
                </c:pt>
                <c:pt idx="3">
                  <c:v>189.59435626102291</c:v>
                </c:pt>
                <c:pt idx="4">
                  <c:v>168.52831667646481</c:v>
                </c:pt>
                <c:pt idx="5">
                  <c:v>151.67548500881833</c:v>
                </c:pt>
                <c:pt idx="6">
                  <c:v>137.88680455347122</c:v>
                </c:pt>
                <c:pt idx="7">
                  <c:v>126.39623750734862</c:v>
                </c:pt>
                <c:pt idx="8">
                  <c:v>116.67345000678334</c:v>
                </c:pt>
                <c:pt idx="9">
                  <c:v>108.33963214915596</c:v>
                </c:pt>
                <c:pt idx="10">
                  <c:v>101.11699000587889</c:v>
                </c:pt>
                <c:pt idx="11">
                  <c:v>94.797178130511455</c:v>
                </c:pt>
                <c:pt idx="12">
                  <c:v>89.220873534599022</c:v>
                </c:pt>
                <c:pt idx="13">
                  <c:v>84.264158338232406</c:v>
                </c:pt>
                <c:pt idx="14">
                  <c:v>79.829202636220174</c:v>
                </c:pt>
                <c:pt idx="15">
                  <c:v>75.837742504409164</c:v>
                </c:pt>
                <c:pt idx="16">
                  <c:v>72.226421432770636</c:v>
                </c:pt>
                <c:pt idx="17">
                  <c:v>68.943402276735611</c:v>
                </c:pt>
                <c:pt idx="18">
                  <c:v>65.945863047312315</c:v>
                </c:pt>
                <c:pt idx="19">
                  <c:v>63.198118753674308</c:v>
                </c:pt>
                <c:pt idx="20">
                  <c:v>60.670194003527335</c:v>
                </c:pt>
                <c:pt idx="21">
                  <c:v>58.33672500339167</c:v>
                </c:pt>
                <c:pt idx="22">
                  <c:v>56.176105558821604</c:v>
                </c:pt>
                <c:pt idx="23">
                  <c:v>54.16981607457798</c:v>
                </c:pt>
                <c:pt idx="24">
                  <c:v>52.301891382351151</c:v>
                </c:pt>
                <c:pt idx="25">
                  <c:v>50.558495002939445</c:v>
                </c:pt>
                <c:pt idx="26">
                  <c:v>48.927575809296236</c:v>
                </c:pt>
                <c:pt idx="27">
                  <c:v>47.398589065255727</c:v>
                </c:pt>
                <c:pt idx="28">
                  <c:v>45.962268184490405</c:v>
                </c:pt>
                <c:pt idx="29">
                  <c:v>44.610436767299511</c:v>
                </c:pt>
                <c:pt idx="30">
                  <c:v>43.335852859662381</c:v>
                </c:pt>
                <c:pt idx="31">
                  <c:v>42.132079169116203</c:v>
                </c:pt>
                <c:pt idx="32">
                  <c:v>40.993374326707659</c:v>
                </c:pt>
                <c:pt idx="33">
                  <c:v>40.952380952380949</c:v>
                </c:pt>
                <c:pt idx="34">
                  <c:v>40.952380952380949</c:v>
                </c:pt>
                <c:pt idx="35">
                  <c:v>40.952380952380949</c:v>
                </c:pt>
                <c:pt idx="36">
                  <c:v>40.952380952380949</c:v>
                </c:pt>
                <c:pt idx="37">
                  <c:v>40.952380952380949</c:v>
                </c:pt>
                <c:pt idx="38">
                  <c:v>40.952380952380949</c:v>
                </c:pt>
                <c:pt idx="39">
                  <c:v>40.952380952380949</c:v>
                </c:pt>
                <c:pt idx="40">
                  <c:v>40.952380952380949</c:v>
                </c:pt>
                <c:pt idx="41">
                  <c:v>40.952380952380949</c:v>
                </c:pt>
                <c:pt idx="42">
                  <c:v>40.952380952380949</c:v>
                </c:pt>
                <c:pt idx="43">
                  <c:v>40.952380952380949</c:v>
                </c:pt>
                <c:pt idx="44">
                  <c:v>40.952380952380949</c:v>
                </c:pt>
                <c:pt idx="45">
                  <c:v>40.952380952380949</c:v>
                </c:pt>
                <c:pt idx="46">
                  <c:v>40.952380952380949</c:v>
                </c:pt>
                <c:pt idx="47">
                  <c:v>40.952380952380949</c:v>
                </c:pt>
                <c:pt idx="48">
                  <c:v>40.952380952380949</c:v>
                </c:pt>
                <c:pt idx="49">
                  <c:v>40.952380952380949</c:v>
                </c:pt>
                <c:pt idx="50">
                  <c:v>40.952380952380949</c:v>
                </c:pt>
                <c:pt idx="51">
                  <c:v>40.952380952380949</c:v>
                </c:pt>
                <c:pt idx="52">
                  <c:v>40.952380952380949</c:v>
                </c:pt>
                <c:pt idx="53">
                  <c:v>40.952380952380949</c:v>
                </c:pt>
                <c:pt idx="54">
                  <c:v>40.952380952380949</c:v>
                </c:pt>
                <c:pt idx="55">
                  <c:v>40.952380952380949</c:v>
                </c:pt>
                <c:pt idx="56">
                  <c:v>40.952380952380949</c:v>
                </c:pt>
                <c:pt idx="57">
                  <c:v>40.952380952380949</c:v>
                </c:pt>
                <c:pt idx="58">
                  <c:v>40.952380952380949</c:v>
                </c:pt>
                <c:pt idx="59">
                  <c:v>40.952380952380949</c:v>
                </c:pt>
                <c:pt idx="60">
                  <c:v>40.952380952380949</c:v>
                </c:pt>
                <c:pt idx="61">
                  <c:v>40.952380952380949</c:v>
                </c:pt>
                <c:pt idx="62">
                  <c:v>40.952380952380949</c:v>
                </c:pt>
                <c:pt idx="63">
                  <c:v>40.952380952380949</c:v>
                </c:pt>
                <c:pt idx="64">
                  <c:v>40.952380952380949</c:v>
                </c:pt>
                <c:pt idx="65">
                  <c:v>40.952380952380949</c:v>
                </c:pt>
                <c:pt idx="66">
                  <c:v>40.952380952380949</c:v>
                </c:pt>
                <c:pt idx="67">
                  <c:v>40.952380952380949</c:v>
                </c:pt>
                <c:pt idx="68">
                  <c:v>40.952380952380949</c:v>
                </c:pt>
                <c:pt idx="69">
                  <c:v>40.952380952380949</c:v>
                </c:pt>
                <c:pt idx="70">
                  <c:v>40.952380952380949</c:v>
                </c:pt>
                <c:pt idx="71">
                  <c:v>40.952380952380949</c:v>
                </c:pt>
                <c:pt idx="72">
                  <c:v>40.952380952380949</c:v>
                </c:pt>
                <c:pt idx="73">
                  <c:v>40.952380952380949</c:v>
                </c:pt>
                <c:pt idx="74">
                  <c:v>40.952380952380949</c:v>
                </c:pt>
                <c:pt idx="75">
                  <c:v>40.952380952380949</c:v>
                </c:pt>
                <c:pt idx="76">
                  <c:v>40.952380952380949</c:v>
                </c:pt>
                <c:pt idx="77">
                  <c:v>40.952380952380949</c:v>
                </c:pt>
                <c:pt idx="78">
                  <c:v>40.952380952380949</c:v>
                </c:pt>
                <c:pt idx="79">
                  <c:v>40.952380952380949</c:v>
                </c:pt>
                <c:pt idx="80">
                  <c:v>40.952380952380949</c:v>
                </c:pt>
                <c:pt idx="81">
                  <c:v>40.952380952380949</c:v>
                </c:pt>
                <c:pt idx="82">
                  <c:v>40.952380952380949</c:v>
                </c:pt>
                <c:pt idx="83">
                  <c:v>40.952380952380949</c:v>
                </c:pt>
                <c:pt idx="84">
                  <c:v>40.952380952380949</c:v>
                </c:pt>
                <c:pt idx="85">
                  <c:v>40.952380952380949</c:v>
                </c:pt>
                <c:pt idx="86">
                  <c:v>40.952380952380949</c:v>
                </c:pt>
                <c:pt idx="87">
                  <c:v>40.952380952380949</c:v>
                </c:pt>
                <c:pt idx="88">
                  <c:v>40.952380952380949</c:v>
                </c:pt>
                <c:pt idx="89">
                  <c:v>40.952380952380949</c:v>
                </c:pt>
                <c:pt idx="90">
                  <c:v>40.952380952380949</c:v>
                </c:pt>
                <c:pt idx="91">
                  <c:v>40.952380952380949</c:v>
                </c:pt>
                <c:pt idx="92">
                  <c:v>40.952380952380949</c:v>
                </c:pt>
                <c:pt idx="93">
                  <c:v>40.952380952380949</c:v>
                </c:pt>
                <c:pt idx="94">
                  <c:v>40.952380952380949</c:v>
                </c:pt>
                <c:pt idx="95">
                  <c:v>40.952380952380949</c:v>
                </c:pt>
                <c:pt idx="96">
                  <c:v>40.952380952380949</c:v>
                </c:pt>
                <c:pt idx="97">
                  <c:v>40.952380952380949</c:v>
                </c:pt>
                <c:pt idx="98">
                  <c:v>40.952380952380949</c:v>
                </c:pt>
                <c:pt idx="99">
                  <c:v>40.952380952380949</c:v>
                </c:pt>
                <c:pt idx="100">
                  <c:v>40.952380952380949</c:v>
                </c:pt>
                <c:pt idx="101">
                  <c:v>40.952380952380949</c:v>
                </c:pt>
                <c:pt idx="102">
                  <c:v>40.952380952380949</c:v>
                </c:pt>
                <c:pt idx="103">
                  <c:v>40.952380952380949</c:v>
                </c:pt>
                <c:pt idx="104">
                  <c:v>40.952380952380949</c:v>
                </c:pt>
                <c:pt idx="105">
                  <c:v>40.952380952380949</c:v>
                </c:pt>
                <c:pt idx="106">
                  <c:v>40.952380952380949</c:v>
                </c:pt>
                <c:pt idx="107">
                  <c:v>40.627362055933482</c:v>
                </c:pt>
                <c:pt idx="108">
                  <c:v>40.267827878447342</c:v>
                </c:pt>
                <c:pt idx="109">
                  <c:v>39.914601318110087</c:v>
                </c:pt>
                <c:pt idx="110">
                  <c:v>39.567517828387388</c:v>
                </c:pt>
                <c:pt idx="111">
                  <c:v>39.226418536763354</c:v>
                </c:pt>
                <c:pt idx="112">
                  <c:v>38.891150002261107</c:v>
                </c:pt>
                <c:pt idx="113">
                  <c:v>38.561563985292793</c:v>
                </c:pt>
                <c:pt idx="114">
                  <c:v>38.237517229113863</c:v>
                </c:pt>
                <c:pt idx="115">
                  <c:v>37.918871252204582</c:v>
                </c:pt>
                <c:pt idx="116">
                  <c:v>37.605492150946695</c:v>
                </c:pt>
                <c:pt idx="117">
                  <c:v>37.297250412004509</c:v>
                </c:pt>
                <c:pt idx="118">
                  <c:v>36.994020733858129</c:v>
                </c:pt>
                <c:pt idx="119">
                  <c:v>36.695681856972179</c:v>
                </c:pt>
                <c:pt idx="120">
                  <c:v>36.402116402116398</c:v>
                </c:pt>
                <c:pt idx="121">
                  <c:v>36.113210716385318</c:v>
                </c:pt>
                <c:pt idx="122">
                  <c:v>35.828854726492516</c:v>
                </c:pt>
                <c:pt idx="123">
                  <c:v>35.54894179894179</c:v>
                </c:pt>
                <c:pt idx="124">
                  <c:v>35.273368606701936</c:v>
                </c:pt>
                <c:pt idx="125">
                  <c:v>35.002035002034994</c:v>
                </c:pt>
                <c:pt idx="126">
                  <c:v>34.734843895149233</c:v>
                </c:pt>
                <c:pt idx="127">
                  <c:v>34.471701138367798</c:v>
                </c:pt>
                <c:pt idx="128">
                  <c:v>34.21251541552293</c:v>
                </c:pt>
                <c:pt idx="129">
                  <c:v>33.957198136302608</c:v>
                </c:pt>
                <c:pt idx="130">
                  <c:v>33.705663335292961</c:v>
                </c:pt>
                <c:pt idx="131">
                  <c:v>33.457827575474631</c:v>
                </c:pt>
                <c:pt idx="132">
                  <c:v>33.21360985594562</c:v>
                </c:pt>
                <c:pt idx="133">
                  <c:v>32.972931523656158</c:v>
                </c:pt>
                <c:pt idx="134">
                  <c:v>32.735716188953596</c:v>
                </c:pt>
                <c:pt idx="135">
                  <c:v>32.501889644746782</c:v>
                </c:pt>
                <c:pt idx="136">
                  <c:v>32.271379789110277</c:v>
                </c:pt>
                <c:pt idx="137">
                  <c:v>32.044116551158801</c:v>
                </c:pt>
                <c:pt idx="138">
                  <c:v>31.820031820031815</c:v>
                </c:pt>
                <c:pt idx="139">
                  <c:v>31.59905937683715</c:v>
                </c:pt>
                <c:pt idx="140">
                  <c:v>31.381134829410687</c:v>
                </c:pt>
                <c:pt idx="141">
                  <c:v>31.166195549757191</c:v>
                </c:pt>
                <c:pt idx="142">
                  <c:v>30.954180614044557</c:v>
                </c:pt>
                <c:pt idx="143">
                  <c:v>30.745030745030743</c:v>
                </c:pt>
                <c:pt idx="144">
                  <c:v>30.538688256809056</c:v>
                </c:pt>
                <c:pt idx="145">
                  <c:v>30.335097001763668</c:v>
                </c:pt>
                <c:pt idx="146">
                  <c:v>30.134202319632777</c:v>
                </c:pt>
                <c:pt idx="147">
                  <c:v>29.935950988582562</c:v>
                </c:pt>
                <c:pt idx="148">
                  <c:v>29.740291178199669</c:v>
                </c:pt>
                <c:pt idx="149">
                  <c:v>29.547172404315258</c:v>
                </c:pt>
                <c:pt idx="150">
                  <c:v>29.35654548557774</c:v>
                </c:pt>
                <c:pt idx="151">
                  <c:v>29.168362501695828</c:v>
                </c:pt>
                <c:pt idx="152">
                  <c:v>28.982576753277385</c:v>
                </c:pt>
                <c:pt idx="153">
                  <c:v>28.799142723193352</c:v>
                </c:pt>
                <c:pt idx="154">
                  <c:v>28.618016039399681</c:v>
                </c:pt>
                <c:pt idx="155">
                  <c:v>28.439153439153433</c:v>
                </c:pt>
                <c:pt idx="156">
                  <c:v>28.262512734562421</c:v>
                </c:pt>
                <c:pt idx="157">
                  <c:v>28.088052779410802</c:v>
                </c:pt>
                <c:pt idx="158">
                  <c:v>27.915733437205827</c:v>
                </c:pt>
                <c:pt idx="159">
                  <c:v>27.745515550393595</c:v>
                </c:pt>
                <c:pt idx="160">
                  <c:v>27.577360910694239</c:v>
                </c:pt>
                <c:pt idx="161">
                  <c:v>27.411232230509338</c:v>
                </c:pt>
                <c:pt idx="162">
                  <c:v>27.247093115356588</c:v>
                </c:pt>
                <c:pt idx="163">
                  <c:v>27.084908037288987</c:v>
                </c:pt>
                <c:pt idx="164">
                  <c:v>26.924642309257692</c:v>
                </c:pt>
                <c:pt idx="165">
                  <c:v>26.766262060379702</c:v>
                </c:pt>
                <c:pt idx="166">
                  <c:v>26.609734212073391</c:v>
                </c:pt>
                <c:pt idx="167">
                  <c:v>26.455026455026452</c:v>
                </c:pt>
                <c:pt idx="168">
                  <c:v>26.302107226962715</c:v>
                </c:pt>
                <c:pt idx="169">
                  <c:v>26.150945691175576</c:v>
                </c:pt>
                <c:pt idx="170">
                  <c:v>26.001511715797424</c:v>
                </c:pt>
                <c:pt idx="171">
                  <c:v>25.853775853775847</c:v>
                </c:pt>
                <c:pt idx="172">
                  <c:v>25.70770932352853</c:v>
                </c:pt>
                <c:pt idx="173">
                  <c:v>25.56328399025028</c:v>
                </c:pt>
              </c:numCache>
            </c:numRef>
          </c:yVal>
          <c:smooth val="0"/>
          <c:extLst xmlns:c16r2="http://schemas.microsoft.com/office/drawing/2015/06/chart">
            <c:ext xmlns:c16="http://schemas.microsoft.com/office/drawing/2014/chart" uri="{C3380CC4-5D6E-409C-BE32-E72D297353CC}">
              <c16:uniqueId val="{00000001-5FF2-4EBD-B39A-AA8060D4C8AB}"/>
            </c:ext>
          </c:extLst>
        </c:ser>
        <c:ser>
          <c:idx val="2"/>
          <c:order val="2"/>
          <c:tx>
            <c:strRef>
              <c:f>'nombre d''ouverture fraction fil'!$I$69</c:f>
              <c:strCache>
                <c:ptCount val="1"/>
                <c:pt idx="0">
                  <c:v>n f 0,5</c:v>
                </c:pt>
              </c:strCache>
            </c:strRef>
          </c:tx>
          <c:marker>
            <c:symbol val="none"/>
          </c:marker>
          <c:xVal>
            <c:numRef>
              <c:f>'nombre d''ouverture fraction fil'!$J$68:$GA$68</c:f>
              <c:numCache>
                <c:formatCode>General</c:formatCode>
                <c:ptCount val="174"/>
                <c:pt idx="0">
                  <c:v>30</c:v>
                </c:pt>
                <c:pt idx="1">
                  <c:v>36</c:v>
                </c:pt>
                <c:pt idx="2">
                  <c:v>42</c:v>
                </c:pt>
                <c:pt idx="3">
                  <c:v>48</c:v>
                </c:pt>
                <c:pt idx="4">
                  <c:v>54</c:v>
                </c:pt>
                <c:pt idx="5">
                  <c:v>60</c:v>
                </c:pt>
                <c:pt idx="6">
                  <c:v>66</c:v>
                </c:pt>
                <c:pt idx="7">
                  <c:v>72</c:v>
                </c:pt>
                <c:pt idx="8">
                  <c:v>78</c:v>
                </c:pt>
                <c:pt idx="9">
                  <c:v>84</c:v>
                </c:pt>
                <c:pt idx="10">
                  <c:v>90</c:v>
                </c:pt>
                <c:pt idx="11">
                  <c:v>96</c:v>
                </c:pt>
                <c:pt idx="12">
                  <c:v>102</c:v>
                </c:pt>
                <c:pt idx="13">
                  <c:v>108</c:v>
                </c:pt>
                <c:pt idx="14">
                  <c:v>114</c:v>
                </c:pt>
                <c:pt idx="15">
                  <c:v>120</c:v>
                </c:pt>
                <c:pt idx="16">
                  <c:v>126</c:v>
                </c:pt>
                <c:pt idx="17">
                  <c:v>132</c:v>
                </c:pt>
                <c:pt idx="18">
                  <c:v>138</c:v>
                </c:pt>
                <c:pt idx="19">
                  <c:v>144</c:v>
                </c:pt>
                <c:pt idx="20">
                  <c:v>150</c:v>
                </c:pt>
                <c:pt idx="21">
                  <c:v>156</c:v>
                </c:pt>
                <c:pt idx="22">
                  <c:v>162</c:v>
                </c:pt>
                <c:pt idx="23">
                  <c:v>168</c:v>
                </c:pt>
                <c:pt idx="24">
                  <c:v>174</c:v>
                </c:pt>
                <c:pt idx="25">
                  <c:v>180</c:v>
                </c:pt>
                <c:pt idx="26">
                  <c:v>186</c:v>
                </c:pt>
                <c:pt idx="27">
                  <c:v>192</c:v>
                </c:pt>
                <c:pt idx="28">
                  <c:v>198</c:v>
                </c:pt>
                <c:pt idx="29">
                  <c:v>204</c:v>
                </c:pt>
                <c:pt idx="30">
                  <c:v>210</c:v>
                </c:pt>
                <c:pt idx="31">
                  <c:v>216</c:v>
                </c:pt>
                <c:pt idx="32">
                  <c:v>222</c:v>
                </c:pt>
                <c:pt idx="33">
                  <c:v>228</c:v>
                </c:pt>
                <c:pt idx="34">
                  <c:v>234</c:v>
                </c:pt>
                <c:pt idx="35">
                  <c:v>240</c:v>
                </c:pt>
                <c:pt idx="36">
                  <c:v>246</c:v>
                </c:pt>
                <c:pt idx="37">
                  <c:v>252</c:v>
                </c:pt>
                <c:pt idx="38">
                  <c:v>258</c:v>
                </c:pt>
                <c:pt idx="39">
                  <c:v>264</c:v>
                </c:pt>
                <c:pt idx="40">
                  <c:v>270</c:v>
                </c:pt>
                <c:pt idx="41">
                  <c:v>276</c:v>
                </c:pt>
                <c:pt idx="42">
                  <c:v>282</c:v>
                </c:pt>
                <c:pt idx="43">
                  <c:v>288</c:v>
                </c:pt>
                <c:pt idx="44">
                  <c:v>294</c:v>
                </c:pt>
                <c:pt idx="45">
                  <c:v>300</c:v>
                </c:pt>
                <c:pt idx="46">
                  <c:v>306</c:v>
                </c:pt>
                <c:pt idx="47">
                  <c:v>312</c:v>
                </c:pt>
                <c:pt idx="48">
                  <c:v>318</c:v>
                </c:pt>
                <c:pt idx="49">
                  <c:v>324</c:v>
                </c:pt>
                <c:pt idx="50">
                  <c:v>330</c:v>
                </c:pt>
                <c:pt idx="51">
                  <c:v>336</c:v>
                </c:pt>
                <c:pt idx="52">
                  <c:v>342</c:v>
                </c:pt>
                <c:pt idx="53">
                  <c:v>348</c:v>
                </c:pt>
                <c:pt idx="54">
                  <c:v>354</c:v>
                </c:pt>
                <c:pt idx="55">
                  <c:v>360</c:v>
                </c:pt>
                <c:pt idx="56">
                  <c:v>366</c:v>
                </c:pt>
                <c:pt idx="57">
                  <c:v>372</c:v>
                </c:pt>
                <c:pt idx="58">
                  <c:v>378</c:v>
                </c:pt>
                <c:pt idx="59">
                  <c:v>384</c:v>
                </c:pt>
                <c:pt idx="60">
                  <c:v>390</c:v>
                </c:pt>
                <c:pt idx="61">
                  <c:v>396</c:v>
                </c:pt>
                <c:pt idx="62">
                  <c:v>402</c:v>
                </c:pt>
                <c:pt idx="63">
                  <c:v>408</c:v>
                </c:pt>
                <c:pt idx="64">
                  <c:v>414</c:v>
                </c:pt>
                <c:pt idx="65">
                  <c:v>420</c:v>
                </c:pt>
                <c:pt idx="66">
                  <c:v>426</c:v>
                </c:pt>
                <c:pt idx="67">
                  <c:v>432</c:v>
                </c:pt>
                <c:pt idx="68">
                  <c:v>438</c:v>
                </c:pt>
                <c:pt idx="69">
                  <c:v>444</c:v>
                </c:pt>
                <c:pt idx="70">
                  <c:v>450</c:v>
                </c:pt>
                <c:pt idx="71">
                  <c:v>456</c:v>
                </c:pt>
                <c:pt idx="72">
                  <c:v>462</c:v>
                </c:pt>
                <c:pt idx="73">
                  <c:v>468</c:v>
                </c:pt>
                <c:pt idx="74">
                  <c:v>474</c:v>
                </c:pt>
                <c:pt idx="75">
                  <c:v>480</c:v>
                </c:pt>
                <c:pt idx="76">
                  <c:v>486</c:v>
                </c:pt>
                <c:pt idx="77">
                  <c:v>492</c:v>
                </c:pt>
                <c:pt idx="78">
                  <c:v>498</c:v>
                </c:pt>
                <c:pt idx="79">
                  <c:v>504</c:v>
                </c:pt>
                <c:pt idx="80">
                  <c:v>510</c:v>
                </c:pt>
                <c:pt idx="81">
                  <c:v>516</c:v>
                </c:pt>
                <c:pt idx="82">
                  <c:v>522</c:v>
                </c:pt>
                <c:pt idx="83">
                  <c:v>528</c:v>
                </c:pt>
                <c:pt idx="84">
                  <c:v>534</c:v>
                </c:pt>
                <c:pt idx="85">
                  <c:v>540</c:v>
                </c:pt>
                <c:pt idx="86">
                  <c:v>546</c:v>
                </c:pt>
                <c:pt idx="87">
                  <c:v>552</c:v>
                </c:pt>
                <c:pt idx="88">
                  <c:v>558</c:v>
                </c:pt>
                <c:pt idx="89">
                  <c:v>564</c:v>
                </c:pt>
                <c:pt idx="90">
                  <c:v>570</c:v>
                </c:pt>
                <c:pt idx="91">
                  <c:v>576</c:v>
                </c:pt>
                <c:pt idx="92">
                  <c:v>582</c:v>
                </c:pt>
                <c:pt idx="93">
                  <c:v>588</c:v>
                </c:pt>
                <c:pt idx="94">
                  <c:v>594</c:v>
                </c:pt>
                <c:pt idx="95">
                  <c:v>600</c:v>
                </c:pt>
                <c:pt idx="96">
                  <c:v>606</c:v>
                </c:pt>
                <c:pt idx="97">
                  <c:v>612</c:v>
                </c:pt>
                <c:pt idx="98">
                  <c:v>618</c:v>
                </c:pt>
                <c:pt idx="99">
                  <c:v>624</c:v>
                </c:pt>
                <c:pt idx="100">
                  <c:v>630</c:v>
                </c:pt>
                <c:pt idx="101">
                  <c:v>636</c:v>
                </c:pt>
                <c:pt idx="102">
                  <c:v>642</c:v>
                </c:pt>
                <c:pt idx="103">
                  <c:v>648</c:v>
                </c:pt>
                <c:pt idx="104">
                  <c:v>654</c:v>
                </c:pt>
                <c:pt idx="105">
                  <c:v>660</c:v>
                </c:pt>
                <c:pt idx="106">
                  <c:v>666</c:v>
                </c:pt>
                <c:pt idx="107">
                  <c:v>672</c:v>
                </c:pt>
                <c:pt idx="108">
                  <c:v>678</c:v>
                </c:pt>
                <c:pt idx="109">
                  <c:v>684</c:v>
                </c:pt>
                <c:pt idx="110">
                  <c:v>690</c:v>
                </c:pt>
                <c:pt idx="111">
                  <c:v>696</c:v>
                </c:pt>
                <c:pt idx="112">
                  <c:v>702</c:v>
                </c:pt>
                <c:pt idx="113">
                  <c:v>708</c:v>
                </c:pt>
                <c:pt idx="114">
                  <c:v>714</c:v>
                </c:pt>
                <c:pt idx="115">
                  <c:v>720</c:v>
                </c:pt>
                <c:pt idx="116">
                  <c:v>726</c:v>
                </c:pt>
                <c:pt idx="117">
                  <c:v>732</c:v>
                </c:pt>
                <c:pt idx="118">
                  <c:v>738</c:v>
                </c:pt>
                <c:pt idx="119">
                  <c:v>744</c:v>
                </c:pt>
                <c:pt idx="120">
                  <c:v>750</c:v>
                </c:pt>
                <c:pt idx="121">
                  <c:v>756</c:v>
                </c:pt>
                <c:pt idx="122">
                  <c:v>762</c:v>
                </c:pt>
                <c:pt idx="123">
                  <c:v>768</c:v>
                </c:pt>
                <c:pt idx="124">
                  <c:v>774</c:v>
                </c:pt>
                <c:pt idx="125">
                  <c:v>780</c:v>
                </c:pt>
                <c:pt idx="126">
                  <c:v>786</c:v>
                </c:pt>
                <c:pt idx="127">
                  <c:v>792</c:v>
                </c:pt>
                <c:pt idx="128">
                  <c:v>798</c:v>
                </c:pt>
                <c:pt idx="129">
                  <c:v>804</c:v>
                </c:pt>
                <c:pt idx="130">
                  <c:v>810</c:v>
                </c:pt>
                <c:pt idx="131">
                  <c:v>816</c:v>
                </c:pt>
                <c:pt idx="132">
                  <c:v>822</c:v>
                </c:pt>
                <c:pt idx="133">
                  <c:v>828</c:v>
                </c:pt>
                <c:pt idx="134">
                  <c:v>834</c:v>
                </c:pt>
                <c:pt idx="135">
                  <c:v>840</c:v>
                </c:pt>
                <c:pt idx="136">
                  <c:v>846</c:v>
                </c:pt>
                <c:pt idx="137">
                  <c:v>852</c:v>
                </c:pt>
                <c:pt idx="138">
                  <c:v>858</c:v>
                </c:pt>
                <c:pt idx="139">
                  <c:v>864</c:v>
                </c:pt>
                <c:pt idx="140">
                  <c:v>870</c:v>
                </c:pt>
                <c:pt idx="141">
                  <c:v>876</c:v>
                </c:pt>
                <c:pt idx="142">
                  <c:v>882</c:v>
                </c:pt>
                <c:pt idx="143">
                  <c:v>888</c:v>
                </c:pt>
                <c:pt idx="144">
                  <c:v>894</c:v>
                </c:pt>
                <c:pt idx="145">
                  <c:v>900</c:v>
                </c:pt>
                <c:pt idx="146">
                  <c:v>906</c:v>
                </c:pt>
                <c:pt idx="147">
                  <c:v>912</c:v>
                </c:pt>
                <c:pt idx="148">
                  <c:v>918</c:v>
                </c:pt>
                <c:pt idx="149">
                  <c:v>924</c:v>
                </c:pt>
                <c:pt idx="150">
                  <c:v>930</c:v>
                </c:pt>
                <c:pt idx="151">
                  <c:v>936</c:v>
                </c:pt>
                <c:pt idx="152">
                  <c:v>942</c:v>
                </c:pt>
                <c:pt idx="153">
                  <c:v>948</c:v>
                </c:pt>
                <c:pt idx="154">
                  <c:v>954</c:v>
                </c:pt>
                <c:pt idx="155">
                  <c:v>960</c:v>
                </c:pt>
                <c:pt idx="156">
                  <c:v>966</c:v>
                </c:pt>
                <c:pt idx="157">
                  <c:v>972</c:v>
                </c:pt>
                <c:pt idx="158">
                  <c:v>978</c:v>
                </c:pt>
                <c:pt idx="159">
                  <c:v>984</c:v>
                </c:pt>
                <c:pt idx="160">
                  <c:v>990</c:v>
                </c:pt>
                <c:pt idx="161">
                  <c:v>996</c:v>
                </c:pt>
                <c:pt idx="162">
                  <c:v>1002</c:v>
                </c:pt>
                <c:pt idx="163">
                  <c:v>1008</c:v>
                </c:pt>
                <c:pt idx="164">
                  <c:v>1014</c:v>
                </c:pt>
                <c:pt idx="165">
                  <c:v>1020</c:v>
                </c:pt>
                <c:pt idx="166">
                  <c:v>1026</c:v>
                </c:pt>
                <c:pt idx="167">
                  <c:v>1032</c:v>
                </c:pt>
                <c:pt idx="168">
                  <c:v>1038</c:v>
                </c:pt>
                <c:pt idx="169">
                  <c:v>1044</c:v>
                </c:pt>
                <c:pt idx="170">
                  <c:v>1050</c:v>
                </c:pt>
                <c:pt idx="171">
                  <c:v>1056</c:v>
                </c:pt>
                <c:pt idx="172">
                  <c:v>1062</c:v>
                </c:pt>
                <c:pt idx="173">
                  <c:v>1068</c:v>
                </c:pt>
              </c:numCache>
            </c:numRef>
          </c:xVal>
          <c:yVal>
            <c:numRef>
              <c:f>'nombre d''ouverture fraction fil'!$J$69:$GA$69</c:f>
              <c:numCache>
                <c:formatCode>0</c:formatCode>
                <c:ptCount val="174"/>
                <c:pt idx="0">
                  <c:v>245.71428571428569</c:v>
                </c:pt>
                <c:pt idx="1">
                  <c:v>245.71428571428569</c:v>
                </c:pt>
                <c:pt idx="2">
                  <c:v>245.71428571428569</c:v>
                </c:pt>
                <c:pt idx="3">
                  <c:v>245.71428571428569</c:v>
                </c:pt>
                <c:pt idx="4">
                  <c:v>245.71428571428569</c:v>
                </c:pt>
                <c:pt idx="5">
                  <c:v>227.51322751322749</c:v>
                </c:pt>
                <c:pt idx="6">
                  <c:v>206.83020683020683</c:v>
                </c:pt>
                <c:pt idx="7">
                  <c:v>189.59435626102291</c:v>
                </c:pt>
                <c:pt idx="8">
                  <c:v>175.010175010175</c:v>
                </c:pt>
                <c:pt idx="9">
                  <c:v>162.50944822373393</c:v>
                </c:pt>
                <c:pt idx="10">
                  <c:v>151.67548500881833</c:v>
                </c:pt>
                <c:pt idx="11">
                  <c:v>142.19576719576719</c:v>
                </c:pt>
                <c:pt idx="12">
                  <c:v>133.83131030189853</c:v>
                </c:pt>
                <c:pt idx="13">
                  <c:v>126.39623750734862</c:v>
                </c:pt>
                <c:pt idx="14">
                  <c:v>119.74380395433026</c:v>
                </c:pt>
                <c:pt idx="15">
                  <c:v>113.75661375661375</c:v>
                </c:pt>
                <c:pt idx="16">
                  <c:v>108.33963214915596</c:v>
                </c:pt>
                <c:pt idx="17">
                  <c:v>103.41510341510342</c:v>
                </c:pt>
                <c:pt idx="18">
                  <c:v>98.918794570968473</c:v>
                </c:pt>
                <c:pt idx="19">
                  <c:v>94.797178130511455</c:v>
                </c:pt>
                <c:pt idx="20">
                  <c:v>91.005291005290999</c:v>
                </c:pt>
                <c:pt idx="21">
                  <c:v>87.505087505087502</c:v>
                </c:pt>
                <c:pt idx="22">
                  <c:v>84.264158338232406</c:v>
                </c:pt>
                <c:pt idx="23">
                  <c:v>81.254724111866963</c:v>
                </c:pt>
                <c:pt idx="24">
                  <c:v>78.452837073526723</c:v>
                </c:pt>
                <c:pt idx="25">
                  <c:v>75.837742504409164</c:v>
                </c:pt>
                <c:pt idx="26">
                  <c:v>73.391363713944358</c:v>
                </c:pt>
                <c:pt idx="27">
                  <c:v>71.097883597883595</c:v>
                </c:pt>
                <c:pt idx="28">
                  <c:v>68.943402276735611</c:v>
                </c:pt>
                <c:pt idx="29">
                  <c:v>66.915655150949263</c:v>
                </c:pt>
                <c:pt idx="30">
                  <c:v>65.003779289493579</c:v>
                </c:pt>
                <c:pt idx="31">
                  <c:v>63.198118753674308</c:v>
                </c:pt>
                <c:pt idx="32">
                  <c:v>61.490061490061485</c:v>
                </c:pt>
                <c:pt idx="33">
                  <c:v>61.428571428571423</c:v>
                </c:pt>
                <c:pt idx="34">
                  <c:v>61.428571428571423</c:v>
                </c:pt>
                <c:pt idx="35">
                  <c:v>61.428571428571423</c:v>
                </c:pt>
                <c:pt idx="36">
                  <c:v>61.428571428571423</c:v>
                </c:pt>
                <c:pt idx="37">
                  <c:v>61.428571428571423</c:v>
                </c:pt>
                <c:pt idx="38">
                  <c:v>61.428571428571423</c:v>
                </c:pt>
                <c:pt idx="39">
                  <c:v>61.428571428571423</c:v>
                </c:pt>
                <c:pt idx="40">
                  <c:v>61.428571428571423</c:v>
                </c:pt>
                <c:pt idx="41">
                  <c:v>61.428571428571423</c:v>
                </c:pt>
                <c:pt idx="42">
                  <c:v>61.428571428571423</c:v>
                </c:pt>
                <c:pt idx="43">
                  <c:v>61.428571428571423</c:v>
                </c:pt>
                <c:pt idx="44">
                  <c:v>61.428571428571423</c:v>
                </c:pt>
                <c:pt idx="45">
                  <c:v>61.428571428571423</c:v>
                </c:pt>
                <c:pt idx="46">
                  <c:v>61.428571428571423</c:v>
                </c:pt>
                <c:pt idx="47">
                  <c:v>61.428571428571423</c:v>
                </c:pt>
                <c:pt idx="48">
                  <c:v>61.428571428571423</c:v>
                </c:pt>
                <c:pt idx="49">
                  <c:v>61.428571428571423</c:v>
                </c:pt>
                <c:pt idx="50">
                  <c:v>61.428571428571423</c:v>
                </c:pt>
                <c:pt idx="51">
                  <c:v>61.428571428571423</c:v>
                </c:pt>
                <c:pt idx="52">
                  <c:v>61.428571428571423</c:v>
                </c:pt>
                <c:pt idx="53">
                  <c:v>61.428571428571423</c:v>
                </c:pt>
                <c:pt idx="54">
                  <c:v>61.428571428571423</c:v>
                </c:pt>
                <c:pt idx="55">
                  <c:v>61.428571428571423</c:v>
                </c:pt>
                <c:pt idx="56">
                  <c:v>61.428571428571423</c:v>
                </c:pt>
                <c:pt idx="57">
                  <c:v>61.428571428571423</c:v>
                </c:pt>
                <c:pt idx="58">
                  <c:v>61.428571428571423</c:v>
                </c:pt>
                <c:pt idx="59">
                  <c:v>61.428571428571423</c:v>
                </c:pt>
                <c:pt idx="60">
                  <c:v>61.428571428571423</c:v>
                </c:pt>
                <c:pt idx="61">
                  <c:v>61.428571428571423</c:v>
                </c:pt>
                <c:pt idx="62">
                  <c:v>61.428571428571423</c:v>
                </c:pt>
                <c:pt idx="63">
                  <c:v>61.428571428571423</c:v>
                </c:pt>
                <c:pt idx="64">
                  <c:v>61.428571428571423</c:v>
                </c:pt>
                <c:pt idx="65">
                  <c:v>61.428571428571423</c:v>
                </c:pt>
                <c:pt idx="66">
                  <c:v>61.428571428571423</c:v>
                </c:pt>
                <c:pt idx="67">
                  <c:v>61.428571428571423</c:v>
                </c:pt>
                <c:pt idx="68">
                  <c:v>61.428571428571423</c:v>
                </c:pt>
                <c:pt idx="69">
                  <c:v>61.428571428571423</c:v>
                </c:pt>
                <c:pt idx="70">
                  <c:v>61.428571428571423</c:v>
                </c:pt>
                <c:pt idx="71">
                  <c:v>61.428571428571423</c:v>
                </c:pt>
                <c:pt idx="72">
                  <c:v>61.428571428571423</c:v>
                </c:pt>
                <c:pt idx="73">
                  <c:v>61.428571428571423</c:v>
                </c:pt>
                <c:pt idx="74">
                  <c:v>61.428571428571423</c:v>
                </c:pt>
                <c:pt idx="75">
                  <c:v>61.428571428571423</c:v>
                </c:pt>
                <c:pt idx="76">
                  <c:v>61.428571428571423</c:v>
                </c:pt>
                <c:pt idx="77">
                  <c:v>61.428571428571423</c:v>
                </c:pt>
                <c:pt idx="78">
                  <c:v>61.428571428571423</c:v>
                </c:pt>
                <c:pt idx="79">
                  <c:v>61.428571428571423</c:v>
                </c:pt>
                <c:pt idx="80">
                  <c:v>61.428571428571423</c:v>
                </c:pt>
                <c:pt idx="81">
                  <c:v>61.428571428571423</c:v>
                </c:pt>
                <c:pt idx="82">
                  <c:v>61.428571428571423</c:v>
                </c:pt>
                <c:pt idx="83">
                  <c:v>61.428571428571423</c:v>
                </c:pt>
                <c:pt idx="84">
                  <c:v>61.428571428571423</c:v>
                </c:pt>
                <c:pt idx="85">
                  <c:v>61.428571428571423</c:v>
                </c:pt>
                <c:pt idx="86">
                  <c:v>61.428571428571423</c:v>
                </c:pt>
                <c:pt idx="87">
                  <c:v>61.428571428571423</c:v>
                </c:pt>
                <c:pt idx="88">
                  <c:v>61.428571428571423</c:v>
                </c:pt>
                <c:pt idx="89">
                  <c:v>61.428571428571423</c:v>
                </c:pt>
                <c:pt idx="90">
                  <c:v>61.428571428571423</c:v>
                </c:pt>
                <c:pt idx="91">
                  <c:v>61.428571428571423</c:v>
                </c:pt>
                <c:pt idx="92">
                  <c:v>61.428571428571423</c:v>
                </c:pt>
                <c:pt idx="93">
                  <c:v>61.428571428571423</c:v>
                </c:pt>
                <c:pt idx="94">
                  <c:v>61.428571428571423</c:v>
                </c:pt>
                <c:pt idx="95">
                  <c:v>61.428571428571423</c:v>
                </c:pt>
                <c:pt idx="96">
                  <c:v>61.428571428571423</c:v>
                </c:pt>
                <c:pt idx="97">
                  <c:v>61.428571428571423</c:v>
                </c:pt>
                <c:pt idx="98">
                  <c:v>61.428571428571423</c:v>
                </c:pt>
                <c:pt idx="99">
                  <c:v>61.428571428571423</c:v>
                </c:pt>
                <c:pt idx="100">
                  <c:v>61.428571428571423</c:v>
                </c:pt>
                <c:pt idx="101">
                  <c:v>61.428571428571423</c:v>
                </c:pt>
                <c:pt idx="102">
                  <c:v>61.428571428571423</c:v>
                </c:pt>
                <c:pt idx="103">
                  <c:v>61.428571428571423</c:v>
                </c:pt>
                <c:pt idx="104">
                  <c:v>61.428571428571423</c:v>
                </c:pt>
                <c:pt idx="105">
                  <c:v>61.428571428571423</c:v>
                </c:pt>
                <c:pt idx="106">
                  <c:v>61.428571428571423</c:v>
                </c:pt>
                <c:pt idx="107">
                  <c:v>60.941043083900219</c:v>
                </c:pt>
                <c:pt idx="108">
                  <c:v>60.401741817671017</c:v>
                </c:pt>
                <c:pt idx="109">
                  <c:v>59.87190197716513</c:v>
                </c:pt>
                <c:pt idx="110">
                  <c:v>59.351276742581085</c:v>
                </c:pt>
                <c:pt idx="111">
                  <c:v>58.839627805145035</c:v>
                </c:pt>
                <c:pt idx="112">
                  <c:v>58.336725003391663</c:v>
                </c:pt>
                <c:pt idx="113">
                  <c:v>57.842345977939189</c:v>
                </c:pt>
                <c:pt idx="114">
                  <c:v>57.356275843670794</c:v>
                </c:pt>
                <c:pt idx="115">
                  <c:v>56.878306878306873</c:v>
                </c:pt>
                <c:pt idx="116">
                  <c:v>56.408238226420039</c:v>
                </c:pt>
                <c:pt idx="117">
                  <c:v>55.94587561800676</c:v>
                </c:pt>
                <c:pt idx="118">
                  <c:v>55.49103110078719</c:v>
                </c:pt>
                <c:pt idx="119">
                  <c:v>55.043522785458265</c:v>
                </c:pt>
                <c:pt idx="120">
                  <c:v>54.603174603174594</c:v>
                </c:pt>
                <c:pt idx="121">
                  <c:v>54.169816074577973</c:v>
                </c:pt>
                <c:pt idx="122">
                  <c:v>53.743282089738777</c:v>
                </c:pt>
                <c:pt idx="123">
                  <c:v>53.323412698412689</c:v>
                </c:pt>
                <c:pt idx="124">
                  <c:v>52.910052910052904</c:v>
                </c:pt>
                <c:pt idx="125">
                  <c:v>52.503052503052494</c:v>
                </c:pt>
                <c:pt idx="126">
                  <c:v>52.102265842723853</c:v>
                </c:pt>
                <c:pt idx="127">
                  <c:v>51.707551707551701</c:v>
                </c:pt>
                <c:pt idx="128">
                  <c:v>51.318773123284394</c:v>
                </c:pt>
                <c:pt idx="129">
                  <c:v>50.935797204453912</c:v>
                </c:pt>
                <c:pt idx="130">
                  <c:v>50.558495002939438</c:v>
                </c:pt>
                <c:pt idx="131">
                  <c:v>50.186741363211944</c:v>
                </c:pt>
                <c:pt idx="132">
                  <c:v>49.82041478391843</c:v>
                </c:pt>
                <c:pt idx="133">
                  <c:v>49.459397285484236</c:v>
                </c:pt>
                <c:pt idx="134">
                  <c:v>49.10357428343039</c:v>
                </c:pt>
                <c:pt idx="135">
                  <c:v>48.752834467120174</c:v>
                </c:pt>
                <c:pt idx="136">
                  <c:v>48.407069683665419</c:v>
                </c:pt>
                <c:pt idx="137">
                  <c:v>48.066174826738198</c:v>
                </c:pt>
                <c:pt idx="138">
                  <c:v>47.730047730047723</c:v>
                </c:pt>
                <c:pt idx="139">
                  <c:v>47.398589065255727</c:v>
                </c:pt>
                <c:pt idx="140">
                  <c:v>47.071702244116032</c:v>
                </c:pt>
                <c:pt idx="141">
                  <c:v>46.749293324635786</c:v>
                </c:pt>
                <c:pt idx="142">
                  <c:v>46.431270921066833</c:v>
                </c:pt>
                <c:pt idx="143">
                  <c:v>46.117546117546112</c:v>
                </c:pt>
                <c:pt idx="144">
                  <c:v>45.808032385213586</c:v>
                </c:pt>
                <c:pt idx="145">
                  <c:v>45.5026455026455</c:v>
                </c:pt>
                <c:pt idx="146">
                  <c:v>45.201303479449166</c:v>
                </c:pt>
                <c:pt idx="147">
                  <c:v>44.903926482873842</c:v>
                </c:pt>
                <c:pt idx="148">
                  <c:v>44.610436767299504</c:v>
                </c:pt>
                <c:pt idx="149">
                  <c:v>44.320758606472886</c:v>
                </c:pt>
                <c:pt idx="150">
                  <c:v>44.034818228366611</c:v>
                </c:pt>
                <c:pt idx="151">
                  <c:v>43.752543752543744</c:v>
                </c:pt>
                <c:pt idx="152">
                  <c:v>43.473865129916078</c:v>
                </c:pt>
                <c:pt idx="153">
                  <c:v>43.198714084790026</c:v>
                </c:pt>
                <c:pt idx="154">
                  <c:v>42.927024059099523</c:v>
                </c:pt>
                <c:pt idx="155">
                  <c:v>42.658730158730151</c:v>
                </c:pt>
                <c:pt idx="156">
                  <c:v>42.393769101843631</c:v>
                </c:pt>
                <c:pt idx="157">
                  <c:v>42.132079169116203</c:v>
                </c:pt>
                <c:pt idx="158">
                  <c:v>41.873600155808738</c:v>
                </c:pt>
                <c:pt idx="159">
                  <c:v>41.618273325590394</c:v>
                </c:pt>
                <c:pt idx="160">
                  <c:v>41.366041366041358</c:v>
                </c:pt>
                <c:pt idx="161">
                  <c:v>41.116848345764005</c:v>
                </c:pt>
                <c:pt idx="162">
                  <c:v>40.87063967303488</c:v>
                </c:pt>
                <c:pt idx="163">
                  <c:v>40.627362055933482</c:v>
                </c:pt>
                <c:pt idx="164">
                  <c:v>40.386963463886538</c:v>
                </c:pt>
                <c:pt idx="165">
                  <c:v>40.149393090569554</c:v>
                </c:pt>
                <c:pt idx="166">
                  <c:v>39.914601318110087</c:v>
                </c:pt>
                <c:pt idx="167">
                  <c:v>39.682539682539677</c:v>
                </c:pt>
                <c:pt idx="168">
                  <c:v>39.45316084044407</c:v>
                </c:pt>
                <c:pt idx="169">
                  <c:v>39.226418536763362</c:v>
                </c:pt>
                <c:pt idx="170">
                  <c:v>39.002267573696138</c:v>
                </c:pt>
                <c:pt idx="171">
                  <c:v>38.780663780663772</c:v>
                </c:pt>
                <c:pt idx="172">
                  <c:v>38.561563985292793</c:v>
                </c:pt>
                <c:pt idx="173">
                  <c:v>38.344925985375419</c:v>
                </c:pt>
              </c:numCache>
            </c:numRef>
          </c:yVal>
          <c:smooth val="0"/>
          <c:extLst xmlns:c16r2="http://schemas.microsoft.com/office/drawing/2015/06/chart">
            <c:ext xmlns:c16="http://schemas.microsoft.com/office/drawing/2014/chart" uri="{C3380CC4-5D6E-409C-BE32-E72D297353CC}">
              <c16:uniqueId val="{00000002-5FF2-4EBD-B39A-AA8060D4C8AB}"/>
            </c:ext>
          </c:extLst>
        </c:ser>
        <c:ser>
          <c:idx val="3"/>
          <c:order val="3"/>
          <c:tx>
            <c:strRef>
              <c:f>'nombre d''ouverture fraction fil'!$I$83</c:f>
              <c:strCache>
                <c:ptCount val="1"/>
                <c:pt idx="0">
                  <c:v>n f 0,25</c:v>
                </c:pt>
              </c:strCache>
            </c:strRef>
          </c:tx>
          <c:marker>
            <c:symbol val="none"/>
          </c:marker>
          <c:xVal>
            <c:numRef>
              <c:f>'nombre d''ouverture fraction fil'!$J$82:$GA$82</c:f>
              <c:numCache>
                <c:formatCode>General</c:formatCode>
                <c:ptCount val="174"/>
                <c:pt idx="0">
                  <c:v>30</c:v>
                </c:pt>
                <c:pt idx="1">
                  <c:v>36</c:v>
                </c:pt>
                <c:pt idx="2">
                  <c:v>42</c:v>
                </c:pt>
                <c:pt idx="3">
                  <c:v>48</c:v>
                </c:pt>
                <c:pt idx="4">
                  <c:v>54</c:v>
                </c:pt>
                <c:pt idx="5">
                  <c:v>60</c:v>
                </c:pt>
                <c:pt idx="6">
                  <c:v>66</c:v>
                </c:pt>
                <c:pt idx="7">
                  <c:v>72</c:v>
                </c:pt>
                <c:pt idx="8">
                  <c:v>78</c:v>
                </c:pt>
                <c:pt idx="9">
                  <c:v>84</c:v>
                </c:pt>
                <c:pt idx="10">
                  <c:v>90</c:v>
                </c:pt>
                <c:pt idx="11">
                  <c:v>96</c:v>
                </c:pt>
                <c:pt idx="12">
                  <c:v>102</c:v>
                </c:pt>
                <c:pt idx="13">
                  <c:v>108</c:v>
                </c:pt>
                <c:pt idx="14">
                  <c:v>114</c:v>
                </c:pt>
                <c:pt idx="15">
                  <c:v>120</c:v>
                </c:pt>
                <c:pt idx="16">
                  <c:v>126</c:v>
                </c:pt>
                <c:pt idx="17">
                  <c:v>132</c:v>
                </c:pt>
                <c:pt idx="18">
                  <c:v>138</c:v>
                </c:pt>
                <c:pt idx="19">
                  <c:v>144</c:v>
                </c:pt>
                <c:pt idx="20">
                  <c:v>150</c:v>
                </c:pt>
                <c:pt idx="21">
                  <c:v>156</c:v>
                </c:pt>
                <c:pt idx="22">
                  <c:v>162</c:v>
                </c:pt>
                <c:pt idx="23">
                  <c:v>168</c:v>
                </c:pt>
                <c:pt idx="24">
                  <c:v>174</c:v>
                </c:pt>
                <c:pt idx="25">
                  <c:v>180</c:v>
                </c:pt>
                <c:pt idx="26">
                  <c:v>186</c:v>
                </c:pt>
                <c:pt idx="27">
                  <c:v>192</c:v>
                </c:pt>
                <c:pt idx="28">
                  <c:v>198</c:v>
                </c:pt>
                <c:pt idx="29">
                  <c:v>204</c:v>
                </c:pt>
                <c:pt idx="30">
                  <c:v>210</c:v>
                </c:pt>
                <c:pt idx="31">
                  <c:v>216</c:v>
                </c:pt>
                <c:pt idx="32">
                  <c:v>222</c:v>
                </c:pt>
                <c:pt idx="33">
                  <c:v>228</c:v>
                </c:pt>
                <c:pt idx="34">
                  <c:v>234</c:v>
                </c:pt>
                <c:pt idx="35">
                  <c:v>240</c:v>
                </c:pt>
                <c:pt idx="36">
                  <c:v>246</c:v>
                </c:pt>
                <c:pt idx="37">
                  <c:v>252</c:v>
                </c:pt>
                <c:pt idx="38">
                  <c:v>258</c:v>
                </c:pt>
                <c:pt idx="39">
                  <c:v>264</c:v>
                </c:pt>
                <c:pt idx="40">
                  <c:v>270</c:v>
                </c:pt>
                <c:pt idx="41">
                  <c:v>276</c:v>
                </c:pt>
                <c:pt idx="42">
                  <c:v>282</c:v>
                </c:pt>
                <c:pt idx="43">
                  <c:v>288</c:v>
                </c:pt>
                <c:pt idx="44">
                  <c:v>294</c:v>
                </c:pt>
                <c:pt idx="45">
                  <c:v>300</c:v>
                </c:pt>
                <c:pt idx="46">
                  <c:v>306</c:v>
                </c:pt>
                <c:pt idx="47">
                  <c:v>312</c:v>
                </c:pt>
                <c:pt idx="48">
                  <c:v>318</c:v>
                </c:pt>
                <c:pt idx="49">
                  <c:v>324</c:v>
                </c:pt>
                <c:pt idx="50">
                  <c:v>330</c:v>
                </c:pt>
                <c:pt idx="51">
                  <c:v>336</c:v>
                </c:pt>
                <c:pt idx="52">
                  <c:v>342</c:v>
                </c:pt>
                <c:pt idx="53">
                  <c:v>348</c:v>
                </c:pt>
                <c:pt idx="54">
                  <c:v>354</c:v>
                </c:pt>
                <c:pt idx="55">
                  <c:v>360</c:v>
                </c:pt>
                <c:pt idx="56">
                  <c:v>366</c:v>
                </c:pt>
                <c:pt idx="57">
                  <c:v>372</c:v>
                </c:pt>
                <c:pt idx="58">
                  <c:v>378</c:v>
                </c:pt>
                <c:pt idx="59">
                  <c:v>384</c:v>
                </c:pt>
                <c:pt idx="60">
                  <c:v>390</c:v>
                </c:pt>
                <c:pt idx="61">
                  <c:v>396</c:v>
                </c:pt>
                <c:pt idx="62">
                  <c:v>402</c:v>
                </c:pt>
                <c:pt idx="63">
                  <c:v>408</c:v>
                </c:pt>
                <c:pt idx="64">
                  <c:v>414</c:v>
                </c:pt>
                <c:pt idx="65">
                  <c:v>420</c:v>
                </c:pt>
                <c:pt idx="66">
                  <c:v>426</c:v>
                </c:pt>
                <c:pt idx="67">
                  <c:v>432</c:v>
                </c:pt>
                <c:pt idx="68">
                  <c:v>438</c:v>
                </c:pt>
                <c:pt idx="69">
                  <c:v>444</c:v>
                </c:pt>
                <c:pt idx="70">
                  <c:v>450</c:v>
                </c:pt>
                <c:pt idx="71">
                  <c:v>456</c:v>
                </c:pt>
                <c:pt idx="72">
                  <c:v>462</c:v>
                </c:pt>
                <c:pt idx="73">
                  <c:v>468</c:v>
                </c:pt>
                <c:pt idx="74">
                  <c:v>474</c:v>
                </c:pt>
                <c:pt idx="75">
                  <c:v>480</c:v>
                </c:pt>
                <c:pt idx="76">
                  <c:v>486</c:v>
                </c:pt>
                <c:pt idx="77">
                  <c:v>492</c:v>
                </c:pt>
                <c:pt idx="78">
                  <c:v>498</c:v>
                </c:pt>
                <c:pt idx="79">
                  <c:v>504</c:v>
                </c:pt>
                <c:pt idx="80">
                  <c:v>510</c:v>
                </c:pt>
                <c:pt idx="81">
                  <c:v>516</c:v>
                </c:pt>
                <c:pt idx="82">
                  <c:v>522</c:v>
                </c:pt>
                <c:pt idx="83">
                  <c:v>528</c:v>
                </c:pt>
                <c:pt idx="84">
                  <c:v>534</c:v>
                </c:pt>
                <c:pt idx="85">
                  <c:v>540</c:v>
                </c:pt>
                <c:pt idx="86">
                  <c:v>546</c:v>
                </c:pt>
                <c:pt idx="87">
                  <c:v>552</c:v>
                </c:pt>
                <c:pt idx="88">
                  <c:v>558</c:v>
                </c:pt>
                <c:pt idx="89">
                  <c:v>564</c:v>
                </c:pt>
                <c:pt idx="90">
                  <c:v>570</c:v>
                </c:pt>
                <c:pt idx="91">
                  <c:v>576</c:v>
                </c:pt>
                <c:pt idx="92">
                  <c:v>582</c:v>
                </c:pt>
                <c:pt idx="93">
                  <c:v>588</c:v>
                </c:pt>
                <c:pt idx="94">
                  <c:v>594</c:v>
                </c:pt>
                <c:pt idx="95">
                  <c:v>600</c:v>
                </c:pt>
                <c:pt idx="96">
                  <c:v>606</c:v>
                </c:pt>
                <c:pt idx="97">
                  <c:v>612</c:v>
                </c:pt>
                <c:pt idx="98">
                  <c:v>618</c:v>
                </c:pt>
                <c:pt idx="99">
                  <c:v>624</c:v>
                </c:pt>
                <c:pt idx="100">
                  <c:v>630</c:v>
                </c:pt>
                <c:pt idx="101">
                  <c:v>636</c:v>
                </c:pt>
                <c:pt idx="102">
                  <c:v>642</c:v>
                </c:pt>
                <c:pt idx="103">
                  <c:v>648</c:v>
                </c:pt>
                <c:pt idx="104">
                  <c:v>654</c:v>
                </c:pt>
                <c:pt idx="105">
                  <c:v>660</c:v>
                </c:pt>
                <c:pt idx="106">
                  <c:v>666</c:v>
                </c:pt>
                <c:pt idx="107">
                  <c:v>672</c:v>
                </c:pt>
                <c:pt idx="108">
                  <c:v>678</c:v>
                </c:pt>
                <c:pt idx="109">
                  <c:v>684</c:v>
                </c:pt>
                <c:pt idx="110">
                  <c:v>690</c:v>
                </c:pt>
                <c:pt idx="111">
                  <c:v>696</c:v>
                </c:pt>
                <c:pt idx="112">
                  <c:v>702</c:v>
                </c:pt>
                <c:pt idx="113">
                  <c:v>708</c:v>
                </c:pt>
                <c:pt idx="114">
                  <c:v>714</c:v>
                </c:pt>
                <c:pt idx="115">
                  <c:v>720</c:v>
                </c:pt>
                <c:pt idx="116">
                  <c:v>726</c:v>
                </c:pt>
                <c:pt idx="117">
                  <c:v>732</c:v>
                </c:pt>
                <c:pt idx="118">
                  <c:v>738</c:v>
                </c:pt>
                <c:pt idx="119">
                  <c:v>744</c:v>
                </c:pt>
                <c:pt idx="120">
                  <c:v>750</c:v>
                </c:pt>
                <c:pt idx="121">
                  <c:v>756</c:v>
                </c:pt>
                <c:pt idx="122">
                  <c:v>762</c:v>
                </c:pt>
                <c:pt idx="123">
                  <c:v>768</c:v>
                </c:pt>
                <c:pt idx="124">
                  <c:v>774</c:v>
                </c:pt>
                <c:pt idx="125">
                  <c:v>780</c:v>
                </c:pt>
                <c:pt idx="126">
                  <c:v>786</c:v>
                </c:pt>
                <c:pt idx="127">
                  <c:v>792</c:v>
                </c:pt>
                <c:pt idx="128">
                  <c:v>798</c:v>
                </c:pt>
                <c:pt idx="129">
                  <c:v>804</c:v>
                </c:pt>
                <c:pt idx="130">
                  <c:v>810</c:v>
                </c:pt>
                <c:pt idx="131">
                  <c:v>816</c:v>
                </c:pt>
                <c:pt idx="132">
                  <c:v>822</c:v>
                </c:pt>
                <c:pt idx="133">
                  <c:v>828</c:v>
                </c:pt>
                <c:pt idx="134">
                  <c:v>834</c:v>
                </c:pt>
                <c:pt idx="135">
                  <c:v>840</c:v>
                </c:pt>
                <c:pt idx="136">
                  <c:v>846</c:v>
                </c:pt>
                <c:pt idx="137">
                  <c:v>852</c:v>
                </c:pt>
                <c:pt idx="138">
                  <c:v>858</c:v>
                </c:pt>
                <c:pt idx="139">
                  <c:v>864</c:v>
                </c:pt>
                <c:pt idx="140">
                  <c:v>870</c:v>
                </c:pt>
                <c:pt idx="141">
                  <c:v>876</c:v>
                </c:pt>
                <c:pt idx="142">
                  <c:v>882</c:v>
                </c:pt>
                <c:pt idx="143">
                  <c:v>888</c:v>
                </c:pt>
                <c:pt idx="144">
                  <c:v>894</c:v>
                </c:pt>
                <c:pt idx="145">
                  <c:v>900</c:v>
                </c:pt>
                <c:pt idx="146">
                  <c:v>906</c:v>
                </c:pt>
                <c:pt idx="147">
                  <c:v>912</c:v>
                </c:pt>
                <c:pt idx="148">
                  <c:v>918</c:v>
                </c:pt>
                <c:pt idx="149">
                  <c:v>924</c:v>
                </c:pt>
                <c:pt idx="150">
                  <c:v>930</c:v>
                </c:pt>
                <c:pt idx="151">
                  <c:v>936</c:v>
                </c:pt>
                <c:pt idx="152">
                  <c:v>942</c:v>
                </c:pt>
                <c:pt idx="153">
                  <c:v>948</c:v>
                </c:pt>
                <c:pt idx="154">
                  <c:v>954</c:v>
                </c:pt>
                <c:pt idx="155">
                  <c:v>960</c:v>
                </c:pt>
                <c:pt idx="156">
                  <c:v>966</c:v>
                </c:pt>
                <c:pt idx="157">
                  <c:v>972</c:v>
                </c:pt>
                <c:pt idx="158">
                  <c:v>978</c:v>
                </c:pt>
                <c:pt idx="159">
                  <c:v>984</c:v>
                </c:pt>
                <c:pt idx="160">
                  <c:v>990</c:v>
                </c:pt>
                <c:pt idx="161">
                  <c:v>996</c:v>
                </c:pt>
                <c:pt idx="162">
                  <c:v>1002</c:v>
                </c:pt>
                <c:pt idx="163">
                  <c:v>1008</c:v>
                </c:pt>
                <c:pt idx="164">
                  <c:v>1014</c:v>
                </c:pt>
                <c:pt idx="165">
                  <c:v>1020</c:v>
                </c:pt>
                <c:pt idx="166">
                  <c:v>1026</c:v>
                </c:pt>
                <c:pt idx="167">
                  <c:v>1032</c:v>
                </c:pt>
                <c:pt idx="168">
                  <c:v>1038</c:v>
                </c:pt>
                <c:pt idx="169">
                  <c:v>1044</c:v>
                </c:pt>
                <c:pt idx="170">
                  <c:v>1050</c:v>
                </c:pt>
                <c:pt idx="171">
                  <c:v>1056</c:v>
                </c:pt>
                <c:pt idx="172">
                  <c:v>1062</c:v>
                </c:pt>
                <c:pt idx="173">
                  <c:v>1068</c:v>
                </c:pt>
              </c:numCache>
            </c:numRef>
          </c:xVal>
          <c:yVal>
            <c:numRef>
              <c:f>'nombre d''ouverture fraction fil'!$J$83:$GA$83</c:f>
              <c:numCache>
                <c:formatCode>0</c:formatCode>
                <c:ptCount val="174"/>
                <c:pt idx="0">
                  <c:v>245.71428571428569</c:v>
                </c:pt>
                <c:pt idx="1">
                  <c:v>245.71428571428569</c:v>
                </c:pt>
                <c:pt idx="2">
                  <c:v>245.71428571428569</c:v>
                </c:pt>
                <c:pt idx="3">
                  <c:v>245.71428571428569</c:v>
                </c:pt>
                <c:pt idx="4">
                  <c:v>245.71428571428569</c:v>
                </c:pt>
                <c:pt idx="5">
                  <c:v>245.71428571428569</c:v>
                </c:pt>
                <c:pt idx="6">
                  <c:v>245.71428571428569</c:v>
                </c:pt>
                <c:pt idx="7">
                  <c:v>245.71428571428569</c:v>
                </c:pt>
                <c:pt idx="8">
                  <c:v>245.71428571428569</c:v>
                </c:pt>
                <c:pt idx="9">
                  <c:v>245.71428571428569</c:v>
                </c:pt>
                <c:pt idx="10">
                  <c:v>245.71428571428569</c:v>
                </c:pt>
                <c:pt idx="11">
                  <c:v>245.71428571428569</c:v>
                </c:pt>
                <c:pt idx="12">
                  <c:v>245.71428571428569</c:v>
                </c:pt>
                <c:pt idx="13">
                  <c:v>245.71428571428569</c:v>
                </c:pt>
                <c:pt idx="14">
                  <c:v>239.48760790866052</c:v>
                </c:pt>
                <c:pt idx="15">
                  <c:v>227.51322751322749</c:v>
                </c:pt>
                <c:pt idx="16">
                  <c:v>216.67926429831192</c:v>
                </c:pt>
                <c:pt idx="17">
                  <c:v>206.83020683020683</c:v>
                </c:pt>
                <c:pt idx="18">
                  <c:v>197.83758914193695</c:v>
                </c:pt>
                <c:pt idx="19">
                  <c:v>189.59435626102291</c:v>
                </c:pt>
                <c:pt idx="20">
                  <c:v>182.010582010582</c:v>
                </c:pt>
                <c:pt idx="21">
                  <c:v>175.010175010175</c:v>
                </c:pt>
                <c:pt idx="22">
                  <c:v>168.52831667646481</c:v>
                </c:pt>
                <c:pt idx="23">
                  <c:v>162.50944822373393</c:v>
                </c:pt>
                <c:pt idx="24">
                  <c:v>156.90567414705345</c:v>
                </c:pt>
                <c:pt idx="25">
                  <c:v>151.67548500881833</c:v>
                </c:pt>
                <c:pt idx="26">
                  <c:v>146.78272742788872</c:v>
                </c:pt>
                <c:pt idx="27">
                  <c:v>142.19576719576719</c:v>
                </c:pt>
                <c:pt idx="28">
                  <c:v>137.88680455347122</c:v>
                </c:pt>
                <c:pt idx="29">
                  <c:v>133.83131030189853</c:v>
                </c:pt>
                <c:pt idx="30">
                  <c:v>130.00755857898716</c:v>
                </c:pt>
                <c:pt idx="31">
                  <c:v>126.39623750734862</c:v>
                </c:pt>
                <c:pt idx="32">
                  <c:v>122.98012298012297</c:v>
                </c:pt>
                <c:pt idx="33">
                  <c:v>122.85714285714285</c:v>
                </c:pt>
                <c:pt idx="34">
                  <c:v>122.85714285714285</c:v>
                </c:pt>
                <c:pt idx="35">
                  <c:v>122.85714285714285</c:v>
                </c:pt>
                <c:pt idx="36">
                  <c:v>122.85714285714285</c:v>
                </c:pt>
                <c:pt idx="37">
                  <c:v>122.85714285714285</c:v>
                </c:pt>
                <c:pt idx="38">
                  <c:v>122.85714285714285</c:v>
                </c:pt>
                <c:pt idx="39">
                  <c:v>122.85714285714285</c:v>
                </c:pt>
                <c:pt idx="40">
                  <c:v>122.85714285714285</c:v>
                </c:pt>
                <c:pt idx="41">
                  <c:v>122.85714285714285</c:v>
                </c:pt>
                <c:pt idx="42">
                  <c:v>122.85714285714285</c:v>
                </c:pt>
                <c:pt idx="43">
                  <c:v>122.85714285714285</c:v>
                </c:pt>
                <c:pt idx="44">
                  <c:v>122.85714285714285</c:v>
                </c:pt>
                <c:pt idx="45">
                  <c:v>122.85714285714285</c:v>
                </c:pt>
                <c:pt idx="46">
                  <c:v>122.85714285714285</c:v>
                </c:pt>
                <c:pt idx="47">
                  <c:v>122.85714285714285</c:v>
                </c:pt>
                <c:pt idx="48">
                  <c:v>122.85714285714285</c:v>
                </c:pt>
                <c:pt idx="49">
                  <c:v>122.85714285714285</c:v>
                </c:pt>
                <c:pt idx="50">
                  <c:v>122.85714285714285</c:v>
                </c:pt>
                <c:pt idx="51">
                  <c:v>122.85714285714285</c:v>
                </c:pt>
                <c:pt idx="52">
                  <c:v>122.85714285714285</c:v>
                </c:pt>
                <c:pt idx="53">
                  <c:v>122.85714285714285</c:v>
                </c:pt>
                <c:pt idx="54">
                  <c:v>122.85714285714285</c:v>
                </c:pt>
                <c:pt idx="55">
                  <c:v>122.85714285714285</c:v>
                </c:pt>
                <c:pt idx="56">
                  <c:v>122.85714285714285</c:v>
                </c:pt>
                <c:pt idx="57">
                  <c:v>122.85714285714285</c:v>
                </c:pt>
                <c:pt idx="58">
                  <c:v>122.85714285714285</c:v>
                </c:pt>
                <c:pt idx="59">
                  <c:v>122.85714285714285</c:v>
                </c:pt>
                <c:pt idx="60">
                  <c:v>122.85714285714285</c:v>
                </c:pt>
                <c:pt idx="61">
                  <c:v>122.85714285714285</c:v>
                </c:pt>
                <c:pt idx="62">
                  <c:v>122.85714285714285</c:v>
                </c:pt>
                <c:pt idx="63">
                  <c:v>122.85714285714285</c:v>
                </c:pt>
                <c:pt idx="64">
                  <c:v>122.85714285714285</c:v>
                </c:pt>
                <c:pt idx="65">
                  <c:v>122.85714285714285</c:v>
                </c:pt>
                <c:pt idx="66">
                  <c:v>122.85714285714285</c:v>
                </c:pt>
                <c:pt idx="67">
                  <c:v>122.85714285714285</c:v>
                </c:pt>
                <c:pt idx="68">
                  <c:v>122.85714285714285</c:v>
                </c:pt>
                <c:pt idx="69">
                  <c:v>122.85714285714285</c:v>
                </c:pt>
                <c:pt idx="70">
                  <c:v>122.85714285714285</c:v>
                </c:pt>
                <c:pt idx="71">
                  <c:v>122.85714285714285</c:v>
                </c:pt>
                <c:pt idx="72">
                  <c:v>122.85714285714285</c:v>
                </c:pt>
                <c:pt idx="73">
                  <c:v>122.85714285714285</c:v>
                </c:pt>
                <c:pt idx="74">
                  <c:v>122.85714285714285</c:v>
                </c:pt>
                <c:pt idx="75">
                  <c:v>122.85714285714285</c:v>
                </c:pt>
                <c:pt idx="76">
                  <c:v>122.85714285714285</c:v>
                </c:pt>
                <c:pt idx="77">
                  <c:v>122.85714285714285</c:v>
                </c:pt>
                <c:pt idx="78">
                  <c:v>122.85714285714285</c:v>
                </c:pt>
                <c:pt idx="79">
                  <c:v>122.85714285714285</c:v>
                </c:pt>
                <c:pt idx="80">
                  <c:v>122.85714285714285</c:v>
                </c:pt>
                <c:pt idx="81">
                  <c:v>122.85714285714285</c:v>
                </c:pt>
                <c:pt idx="82">
                  <c:v>122.85714285714285</c:v>
                </c:pt>
                <c:pt idx="83">
                  <c:v>122.85714285714285</c:v>
                </c:pt>
                <c:pt idx="84">
                  <c:v>122.85714285714285</c:v>
                </c:pt>
                <c:pt idx="85">
                  <c:v>122.85714285714285</c:v>
                </c:pt>
                <c:pt idx="86">
                  <c:v>122.85714285714285</c:v>
                </c:pt>
                <c:pt idx="87">
                  <c:v>122.85714285714285</c:v>
                </c:pt>
                <c:pt idx="88">
                  <c:v>122.85714285714285</c:v>
                </c:pt>
                <c:pt idx="89">
                  <c:v>122.85714285714285</c:v>
                </c:pt>
                <c:pt idx="90">
                  <c:v>122.85714285714285</c:v>
                </c:pt>
                <c:pt idx="91">
                  <c:v>122.85714285714285</c:v>
                </c:pt>
                <c:pt idx="92">
                  <c:v>122.85714285714285</c:v>
                </c:pt>
                <c:pt idx="93">
                  <c:v>122.85714285714285</c:v>
                </c:pt>
                <c:pt idx="94">
                  <c:v>122.85714285714285</c:v>
                </c:pt>
                <c:pt idx="95">
                  <c:v>122.85714285714285</c:v>
                </c:pt>
                <c:pt idx="96">
                  <c:v>122.85714285714285</c:v>
                </c:pt>
                <c:pt idx="97">
                  <c:v>122.85714285714285</c:v>
                </c:pt>
                <c:pt idx="98">
                  <c:v>122.85714285714285</c:v>
                </c:pt>
                <c:pt idx="99">
                  <c:v>122.85714285714285</c:v>
                </c:pt>
                <c:pt idx="100">
                  <c:v>122.85714285714285</c:v>
                </c:pt>
                <c:pt idx="101">
                  <c:v>122.85714285714285</c:v>
                </c:pt>
                <c:pt idx="102">
                  <c:v>122.85714285714285</c:v>
                </c:pt>
                <c:pt idx="103">
                  <c:v>122.85714285714285</c:v>
                </c:pt>
                <c:pt idx="104">
                  <c:v>122.85714285714285</c:v>
                </c:pt>
                <c:pt idx="105">
                  <c:v>122.85714285714285</c:v>
                </c:pt>
                <c:pt idx="106">
                  <c:v>122.85714285714285</c:v>
                </c:pt>
                <c:pt idx="107">
                  <c:v>121.88208616780044</c:v>
                </c:pt>
                <c:pt idx="108">
                  <c:v>120.80348363534203</c:v>
                </c:pt>
                <c:pt idx="109">
                  <c:v>119.74380395433026</c:v>
                </c:pt>
                <c:pt idx="110">
                  <c:v>118.70255348516217</c:v>
                </c:pt>
                <c:pt idx="111">
                  <c:v>117.67925561029007</c:v>
                </c:pt>
                <c:pt idx="112">
                  <c:v>116.67345000678333</c:v>
                </c:pt>
                <c:pt idx="113">
                  <c:v>115.68469195587838</c:v>
                </c:pt>
                <c:pt idx="114">
                  <c:v>114.71255168734159</c:v>
                </c:pt>
                <c:pt idx="115">
                  <c:v>113.75661375661375</c:v>
                </c:pt>
                <c:pt idx="116">
                  <c:v>112.81647645284008</c:v>
                </c:pt>
                <c:pt idx="117">
                  <c:v>111.89175123601352</c:v>
                </c:pt>
                <c:pt idx="118">
                  <c:v>110.98206220157438</c:v>
                </c:pt>
                <c:pt idx="119">
                  <c:v>110.08704557091653</c:v>
                </c:pt>
                <c:pt idx="120">
                  <c:v>109.20634920634919</c:v>
                </c:pt>
                <c:pt idx="121">
                  <c:v>108.33963214915595</c:v>
                </c:pt>
                <c:pt idx="122">
                  <c:v>107.48656417947755</c:v>
                </c:pt>
                <c:pt idx="123">
                  <c:v>106.64682539682538</c:v>
                </c:pt>
                <c:pt idx="124">
                  <c:v>105.82010582010581</c:v>
                </c:pt>
                <c:pt idx="125">
                  <c:v>105.00610500610499</c:v>
                </c:pt>
                <c:pt idx="126">
                  <c:v>104.20453168544771</c:v>
                </c:pt>
                <c:pt idx="127">
                  <c:v>103.4151034151034</c:v>
                </c:pt>
                <c:pt idx="128">
                  <c:v>102.63754624656879</c:v>
                </c:pt>
                <c:pt idx="129">
                  <c:v>101.87159440890782</c:v>
                </c:pt>
                <c:pt idx="130">
                  <c:v>101.11699000587888</c:v>
                </c:pt>
                <c:pt idx="131">
                  <c:v>100.37348272642389</c:v>
                </c:pt>
                <c:pt idx="132">
                  <c:v>99.64082956783686</c:v>
                </c:pt>
                <c:pt idx="133">
                  <c:v>98.918794570968473</c:v>
                </c:pt>
                <c:pt idx="134">
                  <c:v>98.207148566860781</c:v>
                </c:pt>
                <c:pt idx="135">
                  <c:v>97.505668934240347</c:v>
                </c:pt>
                <c:pt idx="136">
                  <c:v>96.814139367330839</c:v>
                </c:pt>
                <c:pt idx="137">
                  <c:v>96.132349653476396</c:v>
                </c:pt>
                <c:pt idx="138">
                  <c:v>95.460095460095445</c:v>
                </c:pt>
                <c:pt idx="139">
                  <c:v>94.797178130511455</c:v>
                </c:pt>
                <c:pt idx="140">
                  <c:v>94.143404488232065</c:v>
                </c:pt>
                <c:pt idx="141">
                  <c:v>93.498586649271573</c:v>
                </c:pt>
                <c:pt idx="142">
                  <c:v>92.862541842133666</c:v>
                </c:pt>
                <c:pt idx="143">
                  <c:v>92.235092235092225</c:v>
                </c:pt>
                <c:pt idx="144">
                  <c:v>91.616064770427172</c:v>
                </c:pt>
                <c:pt idx="145">
                  <c:v>91.005291005290999</c:v>
                </c:pt>
                <c:pt idx="146">
                  <c:v>90.402606958898332</c:v>
                </c:pt>
                <c:pt idx="147">
                  <c:v>89.807852965747685</c:v>
                </c:pt>
                <c:pt idx="148">
                  <c:v>89.220873534599008</c:v>
                </c:pt>
                <c:pt idx="149">
                  <c:v>88.641517212945772</c:v>
                </c:pt>
                <c:pt idx="150">
                  <c:v>88.069636456733221</c:v>
                </c:pt>
                <c:pt idx="151">
                  <c:v>87.505087505087488</c:v>
                </c:pt>
                <c:pt idx="152">
                  <c:v>86.947730259832156</c:v>
                </c:pt>
                <c:pt idx="153">
                  <c:v>86.397428169580053</c:v>
                </c:pt>
                <c:pt idx="154">
                  <c:v>85.854048118199046</c:v>
                </c:pt>
                <c:pt idx="155">
                  <c:v>85.317460317460302</c:v>
                </c:pt>
                <c:pt idx="156">
                  <c:v>84.787538203687262</c:v>
                </c:pt>
                <c:pt idx="157">
                  <c:v>84.264158338232406</c:v>
                </c:pt>
                <c:pt idx="158">
                  <c:v>83.747200311617476</c:v>
                </c:pt>
                <c:pt idx="159">
                  <c:v>83.236546651180788</c:v>
                </c:pt>
                <c:pt idx="160">
                  <c:v>82.732082732082716</c:v>
                </c:pt>
                <c:pt idx="161">
                  <c:v>82.23369669152801</c:v>
                </c:pt>
                <c:pt idx="162">
                  <c:v>81.74127934606976</c:v>
                </c:pt>
                <c:pt idx="163">
                  <c:v>81.254724111866963</c:v>
                </c:pt>
                <c:pt idx="164">
                  <c:v>80.773926927773076</c:v>
                </c:pt>
                <c:pt idx="165">
                  <c:v>80.298786181139107</c:v>
                </c:pt>
                <c:pt idx="166">
                  <c:v>79.829202636220174</c:v>
                </c:pt>
                <c:pt idx="167">
                  <c:v>79.365079365079353</c:v>
                </c:pt>
                <c:pt idx="168">
                  <c:v>78.906321680888141</c:v>
                </c:pt>
                <c:pt idx="169">
                  <c:v>78.452837073526723</c:v>
                </c:pt>
                <c:pt idx="170">
                  <c:v>78.004535147392275</c:v>
                </c:pt>
                <c:pt idx="171">
                  <c:v>77.561327561327545</c:v>
                </c:pt>
                <c:pt idx="172">
                  <c:v>77.123127970585585</c:v>
                </c:pt>
                <c:pt idx="173">
                  <c:v>76.689851970750837</c:v>
                </c:pt>
              </c:numCache>
            </c:numRef>
          </c:yVal>
          <c:smooth val="0"/>
          <c:extLst xmlns:c16r2="http://schemas.microsoft.com/office/drawing/2015/06/chart">
            <c:ext xmlns:c16="http://schemas.microsoft.com/office/drawing/2014/chart" uri="{C3380CC4-5D6E-409C-BE32-E72D297353CC}">
              <c16:uniqueId val="{00000003-5FF2-4EBD-B39A-AA8060D4C8AB}"/>
            </c:ext>
          </c:extLst>
        </c:ser>
        <c:dLbls>
          <c:showLegendKey val="0"/>
          <c:showVal val="0"/>
          <c:showCatName val="0"/>
          <c:showSerName val="0"/>
          <c:showPercent val="0"/>
          <c:showBubbleSize val="0"/>
        </c:dLbls>
        <c:axId val="81185792"/>
        <c:axId val="77599872"/>
      </c:scatterChart>
      <c:scatterChart>
        <c:scatterStyle val="smoothMarker"/>
        <c:varyColors val="0"/>
        <c:ser>
          <c:idx val="0"/>
          <c:order val="0"/>
          <c:tx>
            <c:strRef>
              <c:f>'nombre d''ouverture fraction fil'!$I$37</c:f>
              <c:strCache>
                <c:ptCount val="1"/>
                <c:pt idx="0">
                  <c:v>n f1</c:v>
                </c:pt>
              </c:strCache>
            </c:strRef>
          </c:tx>
          <c:spPr>
            <a:ln>
              <a:solidFill>
                <a:schemeClr val="accent6">
                  <a:lumMod val="75000"/>
                </a:schemeClr>
              </a:solidFill>
            </a:ln>
          </c:spPr>
          <c:marker>
            <c:symbol val="none"/>
          </c:marker>
          <c:xVal>
            <c:numRef>
              <c:f>'nombre d''ouverture fraction fil'!$J$36:$GA$36</c:f>
              <c:numCache>
                <c:formatCode>General</c:formatCode>
                <c:ptCount val="174"/>
                <c:pt idx="0">
                  <c:v>30</c:v>
                </c:pt>
                <c:pt idx="1">
                  <c:v>36</c:v>
                </c:pt>
                <c:pt idx="2">
                  <c:v>42</c:v>
                </c:pt>
                <c:pt idx="3">
                  <c:v>48</c:v>
                </c:pt>
                <c:pt idx="4">
                  <c:v>54</c:v>
                </c:pt>
                <c:pt idx="5">
                  <c:v>60</c:v>
                </c:pt>
                <c:pt idx="6">
                  <c:v>66</c:v>
                </c:pt>
                <c:pt idx="7">
                  <c:v>72</c:v>
                </c:pt>
                <c:pt idx="8">
                  <c:v>78</c:v>
                </c:pt>
                <c:pt idx="9">
                  <c:v>84</c:v>
                </c:pt>
                <c:pt idx="10">
                  <c:v>90</c:v>
                </c:pt>
                <c:pt idx="11">
                  <c:v>96</c:v>
                </c:pt>
                <c:pt idx="12">
                  <c:v>102</c:v>
                </c:pt>
                <c:pt idx="13">
                  <c:v>108</c:v>
                </c:pt>
                <c:pt idx="14">
                  <c:v>114</c:v>
                </c:pt>
                <c:pt idx="15">
                  <c:v>120</c:v>
                </c:pt>
                <c:pt idx="16">
                  <c:v>126</c:v>
                </c:pt>
                <c:pt idx="17">
                  <c:v>132</c:v>
                </c:pt>
                <c:pt idx="18">
                  <c:v>138</c:v>
                </c:pt>
                <c:pt idx="19">
                  <c:v>144</c:v>
                </c:pt>
                <c:pt idx="20">
                  <c:v>150</c:v>
                </c:pt>
                <c:pt idx="21">
                  <c:v>156</c:v>
                </c:pt>
                <c:pt idx="22">
                  <c:v>162</c:v>
                </c:pt>
                <c:pt idx="23">
                  <c:v>168</c:v>
                </c:pt>
                <c:pt idx="24">
                  <c:v>174</c:v>
                </c:pt>
                <c:pt idx="25">
                  <c:v>180</c:v>
                </c:pt>
                <c:pt idx="26">
                  <c:v>186</c:v>
                </c:pt>
                <c:pt idx="27">
                  <c:v>192</c:v>
                </c:pt>
                <c:pt idx="28">
                  <c:v>198</c:v>
                </c:pt>
                <c:pt idx="29">
                  <c:v>204</c:v>
                </c:pt>
                <c:pt idx="30">
                  <c:v>210</c:v>
                </c:pt>
                <c:pt idx="31">
                  <c:v>216</c:v>
                </c:pt>
                <c:pt idx="32">
                  <c:v>222</c:v>
                </c:pt>
                <c:pt idx="33">
                  <c:v>228</c:v>
                </c:pt>
                <c:pt idx="34">
                  <c:v>234</c:v>
                </c:pt>
                <c:pt idx="35">
                  <c:v>240</c:v>
                </c:pt>
                <c:pt idx="36">
                  <c:v>246</c:v>
                </c:pt>
                <c:pt idx="37">
                  <c:v>252</c:v>
                </c:pt>
                <c:pt idx="38">
                  <c:v>258</c:v>
                </c:pt>
                <c:pt idx="39">
                  <c:v>264</c:v>
                </c:pt>
                <c:pt idx="40">
                  <c:v>270</c:v>
                </c:pt>
                <c:pt idx="41">
                  <c:v>276</c:v>
                </c:pt>
                <c:pt idx="42">
                  <c:v>282</c:v>
                </c:pt>
                <c:pt idx="43">
                  <c:v>288</c:v>
                </c:pt>
                <c:pt idx="44">
                  <c:v>294</c:v>
                </c:pt>
                <c:pt idx="45">
                  <c:v>300</c:v>
                </c:pt>
                <c:pt idx="46">
                  <c:v>306</c:v>
                </c:pt>
                <c:pt idx="47">
                  <c:v>312</c:v>
                </c:pt>
                <c:pt idx="48">
                  <c:v>318</c:v>
                </c:pt>
                <c:pt idx="49">
                  <c:v>324</c:v>
                </c:pt>
                <c:pt idx="50">
                  <c:v>330</c:v>
                </c:pt>
                <c:pt idx="51">
                  <c:v>336</c:v>
                </c:pt>
                <c:pt idx="52">
                  <c:v>342</c:v>
                </c:pt>
                <c:pt idx="53">
                  <c:v>348</c:v>
                </c:pt>
                <c:pt idx="54">
                  <c:v>354</c:v>
                </c:pt>
                <c:pt idx="55">
                  <c:v>360</c:v>
                </c:pt>
                <c:pt idx="56">
                  <c:v>366</c:v>
                </c:pt>
                <c:pt idx="57">
                  <c:v>372</c:v>
                </c:pt>
                <c:pt idx="58">
                  <c:v>378</c:v>
                </c:pt>
                <c:pt idx="59">
                  <c:v>384</c:v>
                </c:pt>
                <c:pt idx="60">
                  <c:v>390</c:v>
                </c:pt>
                <c:pt idx="61">
                  <c:v>396</c:v>
                </c:pt>
                <c:pt idx="62">
                  <c:v>402</c:v>
                </c:pt>
                <c:pt idx="63">
                  <c:v>408</c:v>
                </c:pt>
                <c:pt idx="64">
                  <c:v>414</c:v>
                </c:pt>
                <c:pt idx="65">
                  <c:v>420</c:v>
                </c:pt>
                <c:pt idx="66">
                  <c:v>426</c:v>
                </c:pt>
                <c:pt idx="67">
                  <c:v>432</c:v>
                </c:pt>
                <c:pt idx="68">
                  <c:v>438</c:v>
                </c:pt>
                <c:pt idx="69">
                  <c:v>444</c:v>
                </c:pt>
                <c:pt idx="70">
                  <c:v>450</c:v>
                </c:pt>
                <c:pt idx="71">
                  <c:v>456</c:v>
                </c:pt>
                <c:pt idx="72">
                  <c:v>462</c:v>
                </c:pt>
                <c:pt idx="73">
                  <c:v>468</c:v>
                </c:pt>
                <c:pt idx="74">
                  <c:v>474</c:v>
                </c:pt>
                <c:pt idx="75">
                  <c:v>480</c:v>
                </c:pt>
                <c:pt idx="76">
                  <c:v>486</c:v>
                </c:pt>
                <c:pt idx="77">
                  <c:v>492</c:v>
                </c:pt>
                <c:pt idx="78">
                  <c:v>498</c:v>
                </c:pt>
                <c:pt idx="79">
                  <c:v>504</c:v>
                </c:pt>
                <c:pt idx="80">
                  <c:v>510</c:v>
                </c:pt>
                <c:pt idx="81">
                  <c:v>516</c:v>
                </c:pt>
                <c:pt idx="82">
                  <c:v>522</c:v>
                </c:pt>
                <c:pt idx="83">
                  <c:v>528</c:v>
                </c:pt>
                <c:pt idx="84">
                  <c:v>534</c:v>
                </c:pt>
                <c:pt idx="85">
                  <c:v>540</c:v>
                </c:pt>
                <c:pt idx="86">
                  <c:v>546</c:v>
                </c:pt>
                <c:pt idx="87">
                  <c:v>552</c:v>
                </c:pt>
                <c:pt idx="88">
                  <c:v>558</c:v>
                </c:pt>
                <c:pt idx="89">
                  <c:v>564</c:v>
                </c:pt>
                <c:pt idx="90">
                  <c:v>570</c:v>
                </c:pt>
                <c:pt idx="91">
                  <c:v>576</c:v>
                </c:pt>
                <c:pt idx="92">
                  <c:v>582</c:v>
                </c:pt>
                <c:pt idx="93">
                  <c:v>588</c:v>
                </c:pt>
                <c:pt idx="94">
                  <c:v>594</c:v>
                </c:pt>
                <c:pt idx="95">
                  <c:v>600</c:v>
                </c:pt>
                <c:pt idx="96">
                  <c:v>606</c:v>
                </c:pt>
                <c:pt idx="97">
                  <c:v>612</c:v>
                </c:pt>
                <c:pt idx="98">
                  <c:v>618</c:v>
                </c:pt>
                <c:pt idx="99">
                  <c:v>624</c:v>
                </c:pt>
                <c:pt idx="100">
                  <c:v>630</c:v>
                </c:pt>
                <c:pt idx="101">
                  <c:v>636</c:v>
                </c:pt>
                <c:pt idx="102">
                  <c:v>642</c:v>
                </c:pt>
                <c:pt idx="103">
                  <c:v>648</c:v>
                </c:pt>
                <c:pt idx="104">
                  <c:v>654</c:v>
                </c:pt>
                <c:pt idx="105">
                  <c:v>660</c:v>
                </c:pt>
                <c:pt idx="106">
                  <c:v>666</c:v>
                </c:pt>
                <c:pt idx="107">
                  <c:v>672</c:v>
                </c:pt>
                <c:pt idx="108">
                  <c:v>678</c:v>
                </c:pt>
                <c:pt idx="109">
                  <c:v>684</c:v>
                </c:pt>
                <c:pt idx="110">
                  <c:v>690</c:v>
                </c:pt>
                <c:pt idx="111">
                  <c:v>696</c:v>
                </c:pt>
                <c:pt idx="112">
                  <c:v>702</c:v>
                </c:pt>
                <c:pt idx="113">
                  <c:v>708</c:v>
                </c:pt>
                <c:pt idx="114">
                  <c:v>714</c:v>
                </c:pt>
                <c:pt idx="115">
                  <c:v>720</c:v>
                </c:pt>
                <c:pt idx="116">
                  <c:v>726</c:v>
                </c:pt>
                <c:pt idx="117">
                  <c:v>732</c:v>
                </c:pt>
                <c:pt idx="118">
                  <c:v>738</c:v>
                </c:pt>
                <c:pt idx="119">
                  <c:v>744</c:v>
                </c:pt>
                <c:pt idx="120">
                  <c:v>750</c:v>
                </c:pt>
                <c:pt idx="121">
                  <c:v>756</c:v>
                </c:pt>
                <c:pt idx="122">
                  <c:v>762</c:v>
                </c:pt>
                <c:pt idx="123">
                  <c:v>768</c:v>
                </c:pt>
                <c:pt idx="124">
                  <c:v>774</c:v>
                </c:pt>
                <c:pt idx="125">
                  <c:v>780</c:v>
                </c:pt>
                <c:pt idx="126">
                  <c:v>786</c:v>
                </c:pt>
                <c:pt idx="127">
                  <c:v>792</c:v>
                </c:pt>
                <c:pt idx="128">
                  <c:v>798</c:v>
                </c:pt>
                <c:pt idx="129">
                  <c:v>804</c:v>
                </c:pt>
                <c:pt idx="130">
                  <c:v>810</c:v>
                </c:pt>
                <c:pt idx="131">
                  <c:v>816</c:v>
                </c:pt>
                <c:pt idx="132">
                  <c:v>822</c:v>
                </c:pt>
                <c:pt idx="133">
                  <c:v>828</c:v>
                </c:pt>
                <c:pt idx="134">
                  <c:v>834</c:v>
                </c:pt>
                <c:pt idx="135">
                  <c:v>840</c:v>
                </c:pt>
                <c:pt idx="136">
                  <c:v>846</c:v>
                </c:pt>
                <c:pt idx="137">
                  <c:v>852</c:v>
                </c:pt>
                <c:pt idx="138">
                  <c:v>858</c:v>
                </c:pt>
                <c:pt idx="139">
                  <c:v>864</c:v>
                </c:pt>
                <c:pt idx="140">
                  <c:v>870</c:v>
                </c:pt>
                <c:pt idx="141">
                  <c:v>876</c:v>
                </c:pt>
                <c:pt idx="142">
                  <c:v>882</c:v>
                </c:pt>
                <c:pt idx="143">
                  <c:v>888</c:v>
                </c:pt>
                <c:pt idx="144">
                  <c:v>894</c:v>
                </c:pt>
                <c:pt idx="145">
                  <c:v>900</c:v>
                </c:pt>
                <c:pt idx="146">
                  <c:v>906</c:v>
                </c:pt>
                <c:pt idx="147">
                  <c:v>912</c:v>
                </c:pt>
                <c:pt idx="148">
                  <c:v>918</c:v>
                </c:pt>
                <c:pt idx="149">
                  <c:v>924</c:v>
                </c:pt>
                <c:pt idx="150">
                  <c:v>930</c:v>
                </c:pt>
                <c:pt idx="151">
                  <c:v>936</c:v>
                </c:pt>
                <c:pt idx="152">
                  <c:v>942</c:v>
                </c:pt>
                <c:pt idx="153">
                  <c:v>948</c:v>
                </c:pt>
                <c:pt idx="154">
                  <c:v>954</c:v>
                </c:pt>
                <c:pt idx="155">
                  <c:v>960</c:v>
                </c:pt>
                <c:pt idx="156">
                  <c:v>966</c:v>
                </c:pt>
                <c:pt idx="157">
                  <c:v>972</c:v>
                </c:pt>
                <c:pt idx="158">
                  <c:v>978</c:v>
                </c:pt>
                <c:pt idx="159">
                  <c:v>984</c:v>
                </c:pt>
                <c:pt idx="160">
                  <c:v>990</c:v>
                </c:pt>
                <c:pt idx="161">
                  <c:v>996</c:v>
                </c:pt>
                <c:pt idx="162">
                  <c:v>1002</c:v>
                </c:pt>
                <c:pt idx="163">
                  <c:v>1008</c:v>
                </c:pt>
                <c:pt idx="164">
                  <c:v>1014</c:v>
                </c:pt>
                <c:pt idx="165">
                  <c:v>1020</c:v>
                </c:pt>
                <c:pt idx="166">
                  <c:v>1026</c:v>
                </c:pt>
                <c:pt idx="167">
                  <c:v>1032</c:v>
                </c:pt>
                <c:pt idx="168">
                  <c:v>1038</c:v>
                </c:pt>
                <c:pt idx="169">
                  <c:v>1044</c:v>
                </c:pt>
                <c:pt idx="170">
                  <c:v>1050</c:v>
                </c:pt>
                <c:pt idx="171">
                  <c:v>1056</c:v>
                </c:pt>
                <c:pt idx="172">
                  <c:v>1062</c:v>
                </c:pt>
                <c:pt idx="173">
                  <c:v>1068</c:v>
                </c:pt>
              </c:numCache>
            </c:numRef>
          </c:xVal>
          <c:yVal>
            <c:numRef>
              <c:f>'nombre d''ouverture fraction fil'!$J$37:$GA$37</c:f>
              <c:numCache>
                <c:formatCode>0</c:formatCode>
                <c:ptCount val="174"/>
                <c:pt idx="0">
                  <c:v>227.51322751322749</c:v>
                </c:pt>
                <c:pt idx="1">
                  <c:v>189.59435626102291</c:v>
                </c:pt>
                <c:pt idx="2">
                  <c:v>162.50944822373393</c:v>
                </c:pt>
                <c:pt idx="3">
                  <c:v>142.19576719576719</c:v>
                </c:pt>
                <c:pt idx="4">
                  <c:v>126.39623750734862</c:v>
                </c:pt>
                <c:pt idx="5">
                  <c:v>113.75661375661375</c:v>
                </c:pt>
                <c:pt idx="6">
                  <c:v>103.41510341510342</c:v>
                </c:pt>
                <c:pt idx="7">
                  <c:v>94.797178130511455</c:v>
                </c:pt>
                <c:pt idx="8">
                  <c:v>87.505087505087502</c:v>
                </c:pt>
                <c:pt idx="9">
                  <c:v>81.254724111866963</c:v>
                </c:pt>
                <c:pt idx="10">
                  <c:v>75.837742504409164</c:v>
                </c:pt>
                <c:pt idx="11">
                  <c:v>71.097883597883595</c:v>
                </c:pt>
                <c:pt idx="12">
                  <c:v>66.915655150949263</c:v>
                </c:pt>
                <c:pt idx="13">
                  <c:v>63.198118753674308</c:v>
                </c:pt>
                <c:pt idx="14">
                  <c:v>59.87190197716513</c:v>
                </c:pt>
                <c:pt idx="15">
                  <c:v>56.878306878306873</c:v>
                </c:pt>
                <c:pt idx="16">
                  <c:v>54.16981607457798</c:v>
                </c:pt>
                <c:pt idx="17">
                  <c:v>51.707551707551708</c:v>
                </c:pt>
                <c:pt idx="18">
                  <c:v>49.459397285484236</c:v>
                </c:pt>
                <c:pt idx="19">
                  <c:v>47.398589065255727</c:v>
                </c:pt>
                <c:pt idx="20">
                  <c:v>45.5026455026455</c:v>
                </c:pt>
                <c:pt idx="21">
                  <c:v>43.752543752543751</c:v>
                </c:pt>
                <c:pt idx="22">
                  <c:v>42.132079169116203</c:v>
                </c:pt>
                <c:pt idx="23">
                  <c:v>40.627362055933482</c:v>
                </c:pt>
                <c:pt idx="24">
                  <c:v>39.226418536763362</c:v>
                </c:pt>
                <c:pt idx="25">
                  <c:v>37.918871252204582</c:v>
                </c:pt>
                <c:pt idx="26">
                  <c:v>36.695681856972179</c:v>
                </c:pt>
                <c:pt idx="27">
                  <c:v>35.548941798941797</c:v>
                </c:pt>
                <c:pt idx="28">
                  <c:v>34.471701138367806</c:v>
                </c:pt>
                <c:pt idx="29">
                  <c:v>33.457827575474631</c:v>
                </c:pt>
                <c:pt idx="30">
                  <c:v>32.50188964474679</c:v>
                </c:pt>
                <c:pt idx="31">
                  <c:v>31.599059376837154</c:v>
                </c:pt>
                <c:pt idx="32">
                  <c:v>30.745030745030743</c:v>
                </c:pt>
                <c:pt idx="33">
                  <c:v>30.714285714285712</c:v>
                </c:pt>
                <c:pt idx="34">
                  <c:v>30.714285714285712</c:v>
                </c:pt>
                <c:pt idx="35">
                  <c:v>30.714285714285712</c:v>
                </c:pt>
                <c:pt idx="36">
                  <c:v>30.714285714285712</c:v>
                </c:pt>
                <c:pt idx="37">
                  <c:v>30.714285714285712</c:v>
                </c:pt>
                <c:pt idx="38">
                  <c:v>30.714285714285712</c:v>
                </c:pt>
                <c:pt idx="39">
                  <c:v>30.714285714285712</c:v>
                </c:pt>
                <c:pt idx="40">
                  <c:v>30.714285714285712</c:v>
                </c:pt>
                <c:pt idx="41">
                  <c:v>30.714285714285712</c:v>
                </c:pt>
                <c:pt idx="42">
                  <c:v>30.714285714285712</c:v>
                </c:pt>
                <c:pt idx="43">
                  <c:v>30.714285714285712</c:v>
                </c:pt>
                <c:pt idx="44">
                  <c:v>30.714285714285712</c:v>
                </c:pt>
                <c:pt idx="45">
                  <c:v>30.714285714285712</c:v>
                </c:pt>
                <c:pt idx="46">
                  <c:v>30.714285714285712</c:v>
                </c:pt>
                <c:pt idx="47">
                  <c:v>30.714285714285712</c:v>
                </c:pt>
                <c:pt idx="48">
                  <c:v>30.714285714285712</c:v>
                </c:pt>
                <c:pt idx="49">
                  <c:v>30.714285714285712</c:v>
                </c:pt>
                <c:pt idx="50">
                  <c:v>30.714285714285712</c:v>
                </c:pt>
                <c:pt idx="51">
                  <c:v>30.714285714285712</c:v>
                </c:pt>
                <c:pt idx="52">
                  <c:v>30.714285714285712</c:v>
                </c:pt>
                <c:pt idx="53">
                  <c:v>30.714285714285712</c:v>
                </c:pt>
                <c:pt idx="54">
                  <c:v>30.714285714285712</c:v>
                </c:pt>
                <c:pt idx="55">
                  <c:v>30.714285714285712</c:v>
                </c:pt>
                <c:pt idx="56">
                  <c:v>30.714285714285712</c:v>
                </c:pt>
                <c:pt idx="57">
                  <c:v>30.714285714285712</c:v>
                </c:pt>
                <c:pt idx="58">
                  <c:v>30.714285714285712</c:v>
                </c:pt>
                <c:pt idx="59">
                  <c:v>30.714285714285712</c:v>
                </c:pt>
                <c:pt idx="60">
                  <c:v>30.714285714285712</c:v>
                </c:pt>
                <c:pt idx="61">
                  <c:v>30.714285714285712</c:v>
                </c:pt>
                <c:pt idx="62">
                  <c:v>30.714285714285712</c:v>
                </c:pt>
                <c:pt idx="63">
                  <c:v>30.714285714285712</c:v>
                </c:pt>
                <c:pt idx="64">
                  <c:v>30.714285714285712</c:v>
                </c:pt>
                <c:pt idx="65">
                  <c:v>30.714285714285712</c:v>
                </c:pt>
                <c:pt idx="66">
                  <c:v>30.714285714285712</c:v>
                </c:pt>
                <c:pt idx="67">
                  <c:v>30.714285714285712</c:v>
                </c:pt>
                <c:pt idx="68">
                  <c:v>30.714285714285712</c:v>
                </c:pt>
                <c:pt idx="69">
                  <c:v>30.714285714285712</c:v>
                </c:pt>
                <c:pt idx="70">
                  <c:v>30.714285714285712</c:v>
                </c:pt>
                <c:pt idx="71">
                  <c:v>30.714285714285712</c:v>
                </c:pt>
                <c:pt idx="72">
                  <c:v>30.714285714285712</c:v>
                </c:pt>
                <c:pt idx="73">
                  <c:v>30.714285714285712</c:v>
                </c:pt>
                <c:pt idx="74">
                  <c:v>30.714285714285712</c:v>
                </c:pt>
                <c:pt idx="75">
                  <c:v>30.714285714285712</c:v>
                </c:pt>
                <c:pt idx="76">
                  <c:v>30.714285714285712</c:v>
                </c:pt>
                <c:pt idx="77">
                  <c:v>30.714285714285712</c:v>
                </c:pt>
                <c:pt idx="78">
                  <c:v>30.714285714285712</c:v>
                </c:pt>
                <c:pt idx="79">
                  <c:v>30.714285714285712</c:v>
                </c:pt>
                <c:pt idx="80">
                  <c:v>30.714285714285712</c:v>
                </c:pt>
                <c:pt idx="81">
                  <c:v>30.714285714285712</c:v>
                </c:pt>
                <c:pt idx="82">
                  <c:v>30.714285714285712</c:v>
                </c:pt>
                <c:pt idx="83">
                  <c:v>30.714285714285712</c:v>
                </c:pt>
                <c:pt idx="84">
                  <c:v>30.714285714285712</c:v>
                </c:pt>
                <c:pt idx="85">
                  <c:v>30.714285714285712</c:v>
                </c:pt>
                <c:pt idx="86">
                  <c:v>30.714285714285712</c:v>
                </c:pt>
                <c:pt idx="87">
                  <c:v>30.714285714285712</c:v>
                </c:pt>
                <c:pt idx="88">
                  <c:v>30.714285714285712</c:v>
                </c:pt>
                <c:pt idx="89">
                  <c:v>30.714285714285712</c:v>
                </c:pt>
                <c:pt idx="90">
                  <c:v>30.714285714285712</c:v>
                </c:pt>
                <c:pt idx="91">
                  <c:v>30.714285714285712</c:v>
                </c:pt>
                <c:pt idx="92">
                  <c:v>30.714285714285712</c:v>
                </c:pt>
                <c:pt idx="93">
                  <c:v>30.714285714285712</c:v>
                </c:pt>
                <c:pt idx="94">
                  <c:v>30.714285714285712</c:v>
                </c:pt>
                <c:pt idx="95">
                  <c:v>30.714285714285712</c:v>
                </c:pt>
                <c:pt idx="96">
                  <c:v>30.714285714285712</c:v>
                </c:pt>
                <c:pt idx="97">
                  <c:v>30.714285714285712</c:v>
                </c:pt>
                <c:pt idx="98">
                  <c:v>30.714285714285712</c:v>
                </c:pt>
                <c:pt idx="99">
                  <c:v>30.714285714285712</c:v>
                </c:pt>
                <c:pt idx="100">
                  <c:v>30.714285714285712</c:v>
                </c:pt>
                <c:pt idx="101">
                  <c:v>30.714285714285712</c:v>
                </c:pt>
                <c:pt idx="102">
                  <c:v>30.714285714285712</c:v>
                </c:pt>
                <c:pt idx="103">
                  <c:v>30.714285714285712</c:v>
                </c:pt>
                <c:pt idx="104">
                  <c:v>30.714285714285712</c:v>
                </c:pt>
                <c:pt idx="105">
                  <c:v>30.714285714285712</c:v>
                </c:pt>
                <c:pt idx="106">
                  <c:v>30.714285714285712</c:v>
                </c:pt>
                <c:pt idx="107">
                  <c:v>30.470521541950109</c:v>
                </c:pt>
                <c:pt idx="108">
                  <c:v>30.200870908835508</c:v>
                </c:pt>
                <c:pt idx="109">
                  <c:v>29.935950988582565</c:v>
                </c:pt>
                <c:pt idx="110">
                  <c:v>29.675638371290542</c:v>
                </c:pt>
                <c:pt idx="111">
                  <c:v>29.419813902572518</c:v>
                </c:pt>
                <c:pt idx="112">
                  <c:v>29.168362501695832</c:v>
                </c:pt>
                <c:pt idx="113">
                  <c:v>28.921172988969595</c:v>
                </c:pt>
                <c:pt idx="114">
                  <c:v>28.678137921835397</c:v>
                </c:pt>
                <c:pt idx="115">
                  <c:v>28.439153439153436</c:v>
                </c:pt>
                <c:pt idx="116">
                  <c:v>28.20411911321002</c:v>
                </c:pt>
                <c:pt idx="117">
                  <c:v>27.97293780900338</c:v>
                </c:pt>
                <c:pt idx="118">
                  <c:v>27.745515550393595</c:v>
                </c:pt>
                <c:pt idx="119">
                  <c:v>27.521761392729132</c:v>
                </c:pt>
                <c:pt idx="120">
                  <c:v>27.301587301587297</c:v>
                </c:pt>
                <c:pt idx="121">
                  <c:v>27.084908037288987</c:v>
                </c:pt>
                <c:pt idx="122">
                  <c:v>26.871641044869389</c:v>
                </c:pt>
                <c:pt idx="123">
                  <c:v>26.661706349206344</c:v>
                </c:pt>
                <c:pt idx="124">
                  <c:v>26.455026455026452</c:v>
                </c:pt>
                <c:pt idx="125">
                  <c:v>26.251526251526247</c:v>
                </c:pt>
                <c:pt idx="126">
                  <c:v>26.051132921361926</c:v>
                </c:pt>
                <c:pt idx="127">
                  <c:v>25.853775853775851</c:v>
                </c:pt>
                <c:pt idx="128">
                  <c:v>25.659386561642197</c:v>
                </c:pt>
                <c:pt idx="129">
                  <c:v>25.467898602226956</c:v>
                </c:pt>
                <c:pt idx="130">
                  <c:v>25.279247501469719</c:v>
                </c:pt>
                <c:pt idx="131">
                  <c:v>25.093370681605972</c:v>
                </c:pt>
                <c:pt idx="132">
                  <c:v>24.910207391959215</c:v>
                </c:pt>
                <c:pt idx="133">
                  <c:v>24.729698642742118</c:v>
                </c:pt>
                <c:pt idx="134">
                  <c:v>24.551787141715195</c:v>
                </c:pt>
                <c:pt idx="135">
                  <c:v>24.376417233560087</c:v>
                </c:pt>
                <c:pt idx="136">
                  <c:v>24.20353484183271</c:v>
                </c:pt>
                <c:pt idx="137">
                  <c:v>24.033087413369099</c:v>
                </c:pt>
                <c:pt idx="138">
                  <c:v>23.865023865023861</c:v>
                </c:pt>
                <c:pt idx="139">
                  <c:v>23.699294532627864</c:v>
                </c:pt>
                <c:pt idx="140">
                  <c:v>23.535851122058016</c:v>
                </c:pt>
                <c:pt idx="141">
                  <c:v>23.374646662317893</c:v>
                </c:pt>
                <c:pt idx="142">
                  <c:v>23.215635460533417</c:v>
                </c:pt>
                <c:pt idx="143">
                  <c:v>23.058773058773056</c:v>
                </c:pt>
                <c:pt idx="144">
                  <c:v>22.904016192606793</c:v>
                </c:pt>
                <c:pt idx="145">
                  <c:v>22.75132275132275</c:v>
                </c:pt>
                <c:pt idx="146">
                  <c:v>22.600651739724583</c:v>
                </c:pt>
                <c:pt idx="147">
                  <c:v>22.451963241436921</c:v>
                </c:pt>
                <c:pt idx="148">
                  <c:v>22.305218383649752</c:v>
                </c:pt>
                <c:pt idx="149">
                  <c:v>22.160379303236443</c:v>
                </c:pt>
                <c:pt idx="150">
                  <c:v>22.017409114183305</c:v>
                </c:pt>
                <c:pt idx="151">
                  <c:v>21.876271876271872</c:v>
                </c:pt>
                <c:pt idx="152">
                  <c:v>21.736932564958039</c:v>
                </c:pt>
                <c:pt idx="153">
                  <c:v>21.599357042395013</c:v>
                </c:pt>
                <c:pt idx="154">
                  <c:v>21.463512029549761</c:v>
                </c:pt>
                <c:pt idx="155">
                  <c:v>21.329365079365076</c:v>
                </c:pt>
                <c:pt idx="156">
                  <c:v>21.196884550921816</c:v>
                </c:pt>
                <c:pt idx="157">
                  <c:v>21.066039584558101</c:v>
                </c:pt>
                <c:pt idx="158">
                  <c:v>20.936800077904369</c:v>
                </c:pt>
                <c:pt idx="159">
                  <c:v>20.809136662795197</c:v>
                </c:pt>
                <c:pt idx="160">
                  <c:v>20.683020683020679</c:v>
                </c:pt>
                <c:pt idx="161">
                  <c:v>20.558424172882003</c:v>
                </c:pt>
                <c:pt idx="162">
                  <c:v>20.43531983651744</c:v>
                </c:pt>
                <c:pt idx="163">
                  <c:v>20.313681027966741</c:v>
                </c:pt>
                <c:pt idx="164">
                  <c:v>20.193481731943269</c:v>
                </c:pt>
                <c:pt idx="165">
                  <c:v>20.074696545284777</c:v>
                </c:pt>
                <c:pt idx="166">
                  <c:v>19.957300659055043</c:v>
                </c:pt>
                <c:pt idx="167">
                  <c:v>19.841269841269838</c:v>
                </c:pt>
                <c:pt idx="168">
                  <c:v>19.726580420222035</c:v>
                </c:pt>
                <c:pt idx="169">
                  <c:v>19.613209268381681</c:v>
                </c:pt>
                <c:pt idx="170">
                  <c:v>19.501133786848069</c:v>
                </c:pt>
                <c:pt idx="171">
                  <c:v>19.390331890331886</c:v>
                </c:pt>
                <c:pt idx="172">
                  <c:v>19.280781992646396</c:v>
                </c:pt>
                <c:pt idx="173">
                  <c:v>19.172462992687709</c:v>
                </c:pt>
              </c:numCache>
            </c:numRef>
          </c:yVal>
          <c:smooth val="1"/>
          <c:extLst xmlns:c16r2="http://schemas.microsoft.com/office/drawing/2015/06/chart">
            <c:ext xmlns:c16="http://schemas.microsoft.com/office/drawing/2014/chart" uri="{C3380CC4-5D6E-409C-BE32-E72D297353CC}">
              <c16:uniqueId val="{00000000-5FF2-4EBD-B39A-AA8060D4C8AB}"/>
            </c:ext>
          </c:extLst>
        </c:ser>
        <c:ser>
          <c:idx val="4"/>
          <c:order val="4"/>
          <c:tx>
            <c:strRef>
              <c:f>'nombre d''ouverture fraction fil'!$I$97</c:f>
              <c:strCache>
                <c:ptCount val="1"/>
                <c:pt idx="0">
                  <c:v>n f 0,125</c:v>
                </c:pt>
              </c:strCache>
            </c:strRef>
          </c:tx>
          <c:spPr>
            <a:ln>
              <a:solidFill>
                <a:srgbClr val="00B0F0"/>
              </a:solidFill>
            </a:ln>
          </c:spPr>
          <c:marker>
            <c:symbol val="none"/>
          </c:marker>
          <c:xVal>
            <c:numRef>
              <c:f>'nombre d''ouverture fraction fil'!$J$96:$GA$96</c:f>
              <c:numCache>
                <c:formatCode>General</c:formatCode>
                <c:ptCount val="174"/>
                <c:pt idx="0">
                  <c:v>30</c:v>
                </c:pt>
                <c:pt idx="1">
                  <c:v>36</c:v>
                </c:pt>
                <c:pt idx="2">
                  <c:v>42</c:v>
                </c:pt>
                <c:pt idx="3">
                  <c:v>48</c:v>
                </c:pt>
                <c:pt idx="4">
                  <c:v>54</c:v>
                </c:pt>
                <c:pt idx="5">
                  <c:v>60</c:v>
                </c:pt>
                <c:pt idx="6">
                  <c:v>66</c:v>
                </c:pt>
                <c:pt idx="7">
                  <c:v>72</c:v>
                </c:pt>
                <c:pt idx="8">
                  <c:v>78</c:v>
                </c:pt>
                <c:pt idx="9">
                  <c:v>84</c:v>
                </c:pt>
                <c:pt idx="10">
                  <c:v>90</c:v>
                </c:pt>
                <c:pt idx="11">
                  <c:v>96</c:v>
                </c:pt>
                <c:pt idx="12">
                  <c:v>102</c:v>
                </c:pt>
                <c:pt idx="13">
                  <c:v>108</c:v>
                </c:pt>
                <c:pt idx="14">
                  <c:v>114</c:v>
                </c:pt>
                <c:pt idx="15">
                  <c:v>120</c:v>
                </c:pt>
                <c:pt idx="16">
                  <c:v>126</c:v>
                </c:pt>
                <c:pt idx="17">
                  <c:v>132</c:v>
                </c:pt>
                <c:pt idx="18">
                  <c:v>138</c:v>
                </c:pt>
                <c:pt idx="19">
                  <c:v>144</c:v>
                </c:pt>
                <c:pt idx="20">
                  <c:v>150</c:v>
                </c:pt>
                <c:pt idx="21">
                  <c:v>156</c:v>
                </c:pt>
                <c:pt idx="22">
                  <c:v>162</c:v>
                </c:pt>
                <c:pt idx="23">
                  <c:v>168</c:v>
                </c:pt>
                <c:pt idx="24">
                  <c:v>174</c:v>
                </c:pt>
                <c:pt idx="25">
                  <c:v>180</c:v>
                </c:pt>
                <c:pt idx="26">
                  <c:v>186</c:v>
                </c:pt>
                <c:pt idx="27">
                  <c:v>192</c:v>
                </c:pt>
                <c:pt idx="28">
                  <c:v>198</c:v>
                </c:pt>
                <c:pt idx="29">
                  <c:v>204</c:v>
                </c:pt>
                <c:pt idx="30">
                  <c:v>210</c:v>
                </c:pt>
                <c:pt idx="31">
                  <c:v>216</c:v>
                </c:pt>
                <c:pt idx="32">
                  <c:v>222</c:v>
                </c:pt>
                <c:pt idx="33">
                  <c:v>228</c:v>
                </c:pt>
                <c:pt idx="34">
                  <c:v>234</c:v>
                </c:pt>
                <c:pt idx="35">
                  <c:v>240</c:v>
                </c:pt>
                <c:pt idx="36">
                  <c:v>246</c:v>
                </c:pt>
                <c:pt idx="37">
                  <c:v>252</c:v>
                </c:pt>
                <c:pt idx="38">
                  <c:v>258</c:v>
                </c:pt>
                <c:pt idx="39">
                  <c:v>264</c:v>
                </c:pt>
                <c:pt idx="40">
                  <c:v>270</c:v>
                </c:pt>
                <c:pt idx="41">
                  <c:v>276</c:v>
                </c:pt>
                <c:pt idx="42">
                  <c:v>282</c:v>
                </c:pt>
                <c:pt idx="43">
                  <c:v>288</c:v>
                </c:pt>
                <c:pt idx="44">
                  <c:v>294</c:v>
                </c:pt>
                <c:pt idx="45">
                  <c:v>300</c:v>
                </c:pt>
                <c:pt idx="46">
                  <c:v>306</c:v>
                </c:pt>
                <c:pt idx="47">
                  <c:v>312</c:v>
                </c:pt>
                <c:pt idx="48">
                  <c:v>318</c:v>
                </c:pt>
                <c:pt idx="49">
                  <c:v>324</c:v>
                </c:pt>
                <c:pt idx="50">
                  <c:v>330</c:v>
                </c:pt>
                <c:pt idx="51">
                  <c:v>336</c:v>
                </c:pt>
                <c:pt idx="52">
                  <c:v>342</c:v>
                </c:pt>
                <c:pt idx="53">
                  <c:v>348</c:v>
                </c:pt>
                <c:pt idx="54">
                  <c:v>354</c:v>
                </c:pt>
                <c:pt idx="55">
                  <c:v>360</c:v>
                </c:pt>
                <c:pt idx="56">
                  <c:v>366</c:v>
                </c:pt>
                <c:pt idx="57">
                  <c:v>372</c:v>
                </c:pt>
                <c:pt idx="58">
                  <c:v>378</c:v>
                </c:pt>
                <c:pt idx="59">
                  <c:v>384</c:v>
                </c:pt>
                <c:pt idx="60">
                  <c:v>390</c:v>
                </c:pt>
                <c:pt idx="61">
                  <c:v>396</c:v>
                </c:pt>
                <c:pt idx="62">
                  <c:v>402</c:v>
                </c:pt>
                <c:pt idx="63">
                  <c:v>408</c:v>
                </c:pt>
                <c:pt idx="64">
                  <c:v>414</c:v>
                </c:pt>
                <c:pt idx="65">
                  <c:v>420</c:v>
                </c:pt>
                <c:pt idx="66">
                  <c:v>426</c:v>
                </c:pt>
                <c:pt idx="67">
                  <c:v>432</c:v>
                </c:pt>
                <c:pt idx="68">
                  <c:v>438</c:v>
                </c:pt>
                <c:pt idx="69">
                  <c:v>444</c:v>
                </c:pt>
                <c:pt idx="70">
                  <c:v>450</c:v>
                </c:pt>
                <c:pt idx="71">
                  <c:v>456</c:v>
                </c:pt>
                <c:pt idx="72">
                  <c:v>462</c:v>
                </c:pt>
                <c:pt idx="73">
                  <c:v>468</c:v>
                </c:pt>
                <c:pt idx="74">
                  <c:v>474</c:v>
                </c:pt>
                <c:pt idx="75">
                  <c:v>480</c:v>
                </c:pt>
                <c:pt idx="76">
                  <c:v>486</c:v>
                </c:pt>
                <c:pt idx="77">
                  <c:v>492</c:v>
                </c:pt>
                <c:pt idx="78">
                  <c:v>498</c:v>
                </c:pt>
                <c:pt idx="79">
                  <c:v>504</c:v>
                </c:pt>
                <c:pt idx="80">
                  <c:v>510</c:v>
                </c:pt>
                <c:pt idx="81">
                  <c:v>516</c:v>
                </c:pt>
                <c:pt idx="82">
                  <c:v>522</c:v>
                </c:pt>
                <c:pt idx="83">
                  <c:v>528</c:v>
                </c:pt>
                <c:pt idx="84">
                  <c:v>534</c:v>
                </c:pt>
                <c:pt idx="85">
                  <c:v>540</c:v>
                </c:pt>
                <c:pt idx="86">
                  <c:v>546</c:v>
                </c:pt>
                <c:pt idx="87">
                  <c:v>552</c:v>
                </c:pt>
                <c:pt idx="88">
                  <c:v>558</c:v>
                </c:pt>
                <c:pt idx="89">
                  <c:v>564</c:v>
                </c:pt>
                <c:pt idx="90">
                  <c:v>570</c:v>
                </c:pt>
                <c:pt idx="91">
                  <c:v>576</c:v>
                </c:pt>
                <c:pt idx="92">
                  <c:v>582</c:v>
                </c:pt>
                <c:pt idx="93">
                  <c:v>588</c:v>
                </c:pt>
                <c:pt idx="94">
                  <c:v>594</c:v>
                </c:pt>
                <c:pt idx="95">
                  <c:v>600</c:v>
                </c:pt>
                <c:pt idx="96">
                  <c:v>606</c:v>
                </c:pt>
                <c:pt idx="97">
                  <c:v>612</c:v>
                </c:pt>
                <c:pt idx="98">
                  <c:v>618</c:v>
                </c:pt>
                <c:pt idx="99">
                  <c:v>624</c:v>
                </c:pt>
                <c:pt idx="100">
                  <c:v>630</c:v>
                </c:pt>
                <c:pt idx="101">
                  <c:v>636</c:v>
                </c:pt>
                <c:pt idx="102">
                  <c:v>642</c:v>
                </c:pt>
                <c:pt idx="103">
                  <c:v>648</c:v>
                </c:pt>
                <c:pt idx="104">
                  <c:v>654</c:v>
                </c:pt>
                <c:pt idx="105">
                  <c:v>660</c:v>
                </c:pt>
                <c:pt idx="106">
                  <c:v>666</c:v>
                </c:pt>
                <c:pt idx="107">
                  <c:v>672</c:v>
                </c:pt>
                <c:pt idx="108">
                  <c:v>678</c:v>
                </c:pt>
                <c:pt idx="109">
                  <c:v>684</c:v>
                </c:pt>
                <c:pt idx="110">
                  <c:v>690</c:v>
                </c:pt>
                <c:pt idx="111">
                  <c:v>696</c:v>
                </c:pt>
                <c:pt idx="112">
                  <c:v>702</c:v>
                </c:pt>
                <c:pt idx="113">
                  <c:v>708</c:v>
                </c:pt>
                <c:pt idx="114">
                  <c:v>714</c:v>
                </c:pt>
                <c:pt idx="115">
                  <c:v>720</c:v>
                </c:pt>
                <c:pt idx="116">
                  <c:v>726</c:v>
                </c:pt>
                <c:pt idx="117">
                  <c:v>732</c:v>
                </c:pt>
                <c:pt idx="118">
                  <c:v>738</c:v>
                </c:pt>
                <c:pt idx="119">
                  <c:v>744</c:v>
                </c:pt>
                <c:pt idx="120">
                  <c:v>750</c:v>
                </c:pt>
                <c:pt idx="121">
                  <c:v>756</c:v>
                </c:pt>
                <c:pt idx="122">
                  <c:v>762</c:v>
                </c:pt>
                <c:pt idx="123">
                  <c:v>768</c:v>
                </c:pt>
                <c:pt idx="124">
                  <c:v>774</c:v>
                </c:pt>
                <c:pt idx="125">
                  <c:v>780</c:v>
                </c:pt>
                <c:pt idx="126">
                  <c:v>786</c:v>
                </c:pt>
                <c:pt idx="127">
                  <c:v>792</c:v>
                </c:pt>
                <c:pt idx="128">
                  <c:v>798</c:v>
                </c:pt>
                <c:pt idx="129">
                  <c:v>804</c:v>
                </c:pt>
                <c:pt idx="130">
                  <c:v>810</c:v>
                </c:pt>
                <c:pt idx="131">
                  <c:v>816</c:v>
                </c:pt>
                <c:pt idx="132">
                  <c:v>822</c:v>
                </c:pt>
                <c:pt idx="133">
                  <c:v>828</c:v>
                </c:pt>
                <c:pt idx="134">
                  <c:v>834</c:v>
                </c:pt>
                <c:pt idx="135">
                  <c:v>840</c:v>
                </c:pt>
                <c:pt idx="136">
                  <c:v>846</c:v>
                </c:pt>
                <c:pt idx="137">
                  <c:v>852</c:v>
                </c:pt>
                <c:pt idx="138">
                  <c:v>858</c:v>
                </c:pt>
                <c:pt idx="139">
                  <c:v>864</c:v>
                </c:pt>
                <c:pt idx="140">
                  <c:v>870</c:v>
                </c:pt>
                <c:pt idx="141">
                  <c:v>876</c:v>
                </c:pt>
                <c:pt idx="142">
                  <c:v>882</c:v>
                </c:pt>
                <c:pt idx="143">
                  <c:v>888</c:v>
                </c:pt>
                <c:pt idx="144">
                  <c:v>894</c:v>
                </c:pt>
                <c:pt idx="145">
                  <c:v>900</c:v>
                </c:pt>
                <c:pt idx="146">
                  <c:v>906</c:v>
                </c:pt>
                <c:pt idx="147">
                  <c:v>912</c:v>
                </c:pt>
                <c:pt idx="148">
                  <c:v>918</c:v>
                </c:pt>
                <c:pt idx="149">
                  <c:v>924</c:v>
                </c:pt>
                <c:pt idx="150">
                  <c:v>930</c:v>
                </c:pt>
                <c:pt idx="151">
                  <c:v>936</c:v>
                </c:pt>
                <c:pt idx="152">
                  <c:v>942</c:v>
                </c:pt>
                <c:pt idx="153">
                  <c:v>948</c:v>
                </c:pt>
                <c:pt idx="154">
                  <c:v>954</c:v>
                </c:pt>
                <c:pt idx="155">
                  <c:v>960</c:v>
                </c:pt>
                <c:pt idx="156">
                  <c:v>966</c:v>
                </c:pt>
                <c:pt idx="157">
                  <c:v>972</c:v>
                </c:pt>
                <c:pt idx="158">
                  <c:v>978</c:v>
                </c:pt>
                <c:pt idx="159">
                  <c:v>984</c:v>
                </c:pt>
                <c:pt idx="160">
                  <c:v>990</c:v>
                </c:pt>
                <c:pt idx="161">
                  <c:v>996</c:v>
                </c:pt>
                <c:pt idx="162">
                  <c:v>1002</c:v>
                </c:pt>
                <c:pt idx="163">
                  <c:v>1008</c:v>
                </c:pt>
                <c:pt idx="164">
                  <c:v>1014</c:v>
                </c:pt>
                <c:pt idx="165">
                  <c:v>1020</c:v>
                </c:pt>
                <c:pt idx="166">
                  <c:v>1026</c:v>
                </c:pt>
                <c:pt idx="167">
                  <c:v>1032</c:v>
                </c:pt>
                <c:pt idx="168">
                  <c:v>1038</c:v>
                </c:pt>
                <c:pt idx="169">
                  <c:v>1044</c:v>
                </c:pt>
                <c:pt idx="170">
                  <c:v>1050</c:v>
                </c:pt>
                <c:pt idx="171">
                  <c:v>1056</c:v>
                </c:pt>
                <c:pt idx="172">
                  <c:v>1062</c:v>
                </c:pt>
                <c:pt idx="173">
                  <c:v>1068</c:v>
                </c:pt>
              </c:numCache>
            </c:numRef>
          </c:xVal>
          <c:yVal>
            <c:numRef>
              <c:f>'nombre d''ouverture fraction fil'!$J$97:$GA$97</c:f>
              <c:numCache>
                <c:formatCode>0</c:formatCode>
                <c:ptCount val="174"/>
                <c:pt idx="0">
                  <c:v>245.71428571428569</c:v>
                </c:pt>
                <c:pt idx="1">
                  <c:v>245.71428571428569</c:v>
                </c:pt>
                <c:pt idx="2">
                  <c:v>245.71428571428569</c:v>
                </c:pt>
                <c:pt idx="3">
                  <c:v>245.71428571428569</c:v>
                </c:pt>
                <c:pt idx="4">
                  <c:v>245.71428571428569</c:v>
                </c:pt>
                <c:pt idx="5">
                  <c:v>245.71428571428569</c:v>
                </c:pt>
                <c:pt idx="6">
                  <c:v>245.71428571428569</c:v>
                </c:pt>
                <c:pt idx="7">
                  <c:v>245.71428571428569</c:v>
                </c:pt>
                <c:pt idx="8">
                  <c:v>245.71428571428569</c:v>
                </c:pt>
                <c:pt idx="9">
                  <c:v>245.71428571428569</c:v>
                </c:pt>
                <c:pt idx="10">
                  <c:v>245.71428571428569</c:v>
                </c:pt>
                <c:pt idx="11">
                  <c:v>245.71428571428569</c:v>
                </c:pt>
                <c:pt idx="12">
                  <c:v>245.71428571428569</c:v>
                </c:pt>
                <c:pt idx="13">
                  <c:v>245.71428571428569</c:v>
                </c:pt>
                <c:pt idx="14">
                  <c:v>245.71428571428569</c:v>
                </c:pt>
                <c:pt idx="15">
                  <c:v>245.71428571428569</c:v>
                </c:pt>
                <c:pt idx="16">
                  <c:v>245.71428571428569</c:v>
                </c:pt>
                <c:pt idx="17">
                  <c:v>245.71428571428569</c:v>
                </c:pt>
                <c:pt idx="18">
                  <c:v>245.71428571428569</c:v>
                </c:pt>
                <c:pt idx="19">
                  <c:v>245.71428571428569</c:v>
                </c:pt>
                <c:pt idx="20">
                  <c:v>245.71428571428569</c:v>
                </c:pt>
                <c:pt idx="21">
                  <c:v>245.71428571428569</c:v>
                </c:pt>
                <c:pt idx="22">
                  <c:v>245.71428571428569</c:v>
                </c:pt>
                <c:pt idx="23">
                  <c:v>245.71428571428569</c:v>
                </c:pt>
                <c:pt idx="24">
                  <c:v>245.71428571428569</c:v>
                </c:pt>
                <c:pt idx="25">
                  <c:v>245.71428571428569</c:v>
                </c:pt>
                <c:pt idx="26">
                  <c:v>245.71428571428569</c:v>
                </c:pt>
                <c:pt idx="27">
                  <c:v>245.71428571428569</c:v>
                </c:pt>
                <c:pt idx="28">
                  <c:v>245.71428571428569</c:v>
                </c:pt>
                <c:pt idx="29">
                  <c:v>245.71428571428569</c:v>
                </c:pt>
                <c:pt idx="30">
                  <c:v>245.71428571428569</c:v>
                </c:pt>
                <c:pt idx="31">
                  <c:v>245.71428571428569</c:v>
                </c:pt>
                <c:pt idx="32">
                  <c:v>245.71428571428569</c:v>
                </c:pt>
                <c:pt idx="33">
                  <c:v>245.71428571428569</c:v>
                </c:pt>
                <c:pt idx="34">
                  <c:v>245.71428571428569</c:v>
                </c:pt>
                <c:pt idx="35">
                  <c:v>245.71428571428569</c:v>
                </c:pt>
                <c:pt idx="36">
                  <c:v>245.71428571428569</c:v>
                </c:pt>
                <c:pt idx="37">
                  <c:v>245.71428571428569</c:v>
                </c:pt>
                <c:pt idx="38">
                  <c:v>245.71428571428569</c:v>
                </c:pt>
                <c:pt idx="39">
                  <c:v>245.71428571428569</c:v>
                </c:pt>
                <c:pt idx="40">
                  <c:v>245.71428571428569</c:v>
                </c:pt>
                <c:pt idx="41">
                  <c:v>245.71428571428569</c:v>
                </c:pt>
                <c:pt idx="42">
                  <c:v>245.71428571428569</c:v>
                </c:pt>
                <c:pt idx="43">
                  <c:v>245.71428571428569</c:v>
                </c:pt>
                <c:pt idx="44">
                  <c:v>245.71428571428569</c:v>
                </c:pt>
                <c:pt idx="45">
                  <c:v>245.71428571428569</c:v>
                </c:pt>
                <c:pt idx="46">
                  <c:v>245.71428571428569</c:v>
                </c:pt>
                <c:pt idx="47">
                  <c:v>245.71428571428569</c:v>
                </c:pt>
                <c:pt idx="48">
                  <c:v>245.71428571428569</c:v>
                </c:pt>
                <c:pt idx="49">
                  <c:v>245.71428571428569</c:v>
                </c:pt>
                <c:pt idx="50">
                  <c:v>245.71428571428569</c:v>
                </c:pt>
                <c:pt idx="51">
                  <c:v>245.71428571428569</c:v>
                </c:pt>
                <c:pt idx="52">
                  <c:v>245.71428571428569</c:v>
                </c:pt>
                <c:pt idx="53">
                  <c:v>245.71428571428569</c:v>
                </c:pt>
                <c:pt idx="54">
                  <c:v>245.71428571428569</c:v>
                </c:pt>
                <c:pt idx="55">
                  <c:v>245.71428571428569</c:v>
                </c:pt>
                <c:pt idx="56">
                  <c:v>245.71428571428569</c:v>
                </c:pt>
                <c:pt idx="57">
                  <c:v>245.71428571428569</c:v>
                </c:pt>
                <c:pt idx="58">
                  <c:v>245.71428571428569</c:v>
                </c:pt>
                <c:pt idx="59">
                  <c:v>245.71428571428569</c:v>
                </c:pt>
                <c:pt idx="60">
                  <c:v>245.71428571428569</c:v>
                </c:pt>
                <c:pt idx="61">
                  <c:v>245.71428571428569</c:v>
                </c:pt>
                <c:pt idx="62">
                  <c:v>245.71428571428569</c:v>
                </c:pt>
                <c:pt idx="63">
                  <c:v>245.71428571428569</c:v>
                </c:pt>
                <c:pt idx="64">
                  <c:v>245.71428571428569</c:v>
                </c:pt>
                <c:pt idx="65">
                  <c:v>245.71428571428569</c:v>
                </c:pt>
                <c:pt idx="66">
                  <c:v>245.71428571428569</c:v>
                </c:pt>
                <c:pt idx="67">
                  <c:v>245.71428571428569</c:v>
                </c:pt>
                <c:pt idx="68">
                  <c:v>245.71428571428569</c:v>
                </c:pt>
                <c:pt idx="69">
                  <c:v>245.71428571428569</c:v>
                </c:pt>
                <c:pt idx="70">
                  <c:v>245.71428571428569</c:v>
                </c:pt>
                <c:pt idx="71">
                  <c:v>245.71428571428569</c:v>
                </c:pt>
                <c:pt idx="72">
                  <c:v>245.71428571428569</c:v>
                </c:pt>
                <c:pt idx="73">
                  <c:v>245.71428571428569</c:v>
                </c:pt>
                <c:pt idx="74">
                  <c:v>245.71428571428569</c:v>
                </c:pt>
                <c:pt idx="75">
                  <c:v>245.71428571428569</c:v>
                </c:pt>
                <c:pt idx="76">
                  <c:v>245.71428571428569</c:v>
                </c:pt>
                <c:pt idx="77">
                  <c:v>245.71428571428569</c:v>
                </c:pt>
                <c:pt idx="78">
                  <c:v>245.71428571428569</c:v>
                </c:pt>
                <c:pt idx="79">
                  <c:v>245.71428571428569</c:v>
                </c:pt>
                <c:pt idx="80">
                  <c:v>245.71428571428569</c:v>
                </c:pt>
                <c:pt idx="81">
                  <c:v>245.71428571428569</c:v>
                </c:pt>
                <c:pt idx="82">
                  <c:v>245.71428571428569</c:v>
                </c:pt>
                <c:pt idx="83">
                  <c:v>245.71428571428569</c:v>
                </c:pt>
                <c:pt idx="84">
                  <c:v>245.71428571428569</c:v>
                </c:pt>
                <c:pt idx="85">
                  <c:v>245.71428571428569</c:v>
                </c:pt>
                <c:pt idx="86">
                  <c:v>245.71428571428569</c:v>
                </c:pt>
                <c:pt idx="87">
                  <c:v>245.71428571428569</c:v>
                </c:pt>
                <c:pt idx="88">
                  <c:v>245.71428571428569</c:v>
                </c:pt>
                <c:pt idx="89">
                  <c:v>245.71428571428569</c:v>
                </c:pt>
                <c:pt idx="90">
                  <c:v>245.71428571428569</c:v>
                </c:pt>
                <c:pt idx="91">
                  <c:v>245.71428571428569</c:v>
                </c:pt>
                <c:pt idx="92">
                  <c:v>245.71428571428569</c:v>
                </c:pt>
                <c:pt idx="93">
                  <c:v>245.71428571428569</c:v>
                </c:pt>
                <c:pt idx="94">
                  <c:v>245.71428571428569</c:v>
                </c:pt>
                <c:pt idx="95">
                  <c:v>245.71428571428569</c:v>
                </c:pt>
                <c:pt idx="96">
                  <c:v>245.71428571428569</c:v>
                </c:pt>
                <c:pt idx="97">
                  <c:v>245.71428571428569</c:v>
                </c:pt>
                <c:pt idx="98">
                  <c:v>245.71428571428569</c:v>
                </c:pt>
                <c:pt idx="99">
                  <c:v>245.71428571428569</c:v>
                </c:pt>
                <c:pt idx="100">
                  <c:v>245.71428571428569</c:v>
                </c:pt>
                <c:pt idx="101">
                  <c:v>245.71428571428569</c:v>
                </c:pt>
                <c:pt idx="102">
                  <c:v>245.71428571428569</c:v>
                </c:pt>
                <c:pt idx="103">
                  <c:v>245.71428571428569</c:v>
                </c:pt>
                <c:pt idx="104">
                  <c:v>245.71428571428569</c:v>
                </c:pt>
                <c:pt idx="105">
                  <c:v>245.71428571428569</c:v>
                </c:pt>
                <c:pt idx="106">
                  <c:v>245.71428571428569</c:v>
                </c:pt>
                <c:pt idx="107">
                  <c:v>243.76417233560088</c:v>
                </c:pt>
                <c:pt idx="108">
                  <c:v>241.60696727068407</c:v>
                </c:pt>
                <c:pt idx="109">
                  <c:v>239.48760790866052</c:v>
                </c:pt>
                <c:pt idx="110">
                  <c:v>237.40510697032434</c:v>
                </c:pt>
                <c:pt idx="111">
                  <c:v>235.35851122058014</c:v>
                </c:pt>
                <c:pt idx="112">
                  <c:v>233.34690001356665</c:v>
                </c:pt>
                <c:pt idx="113">
                  <c:v>231.36938391175676</c:v>
                </c:pt>
                <c:pt idx="114">
                  <c:v>229.42510337468318</c:v>
                </c:pt>
                <c:pt idx="115">
                  <c:v>227.51322751322749</c:v>
                </c:pt>
                <c:pt idx="116">
                  <c:v>225.63295290568016</c:v>
                </c:pt>
                <c:pt idx="117">
                  <c:v>223.78350247202704</c:v>
                </c:pt>
                <c:pt idx="118">
                  <c:v>221.96412440314876</c:v>
                </c:pt>
                <c:pt idx="119">
                  <c:v>220.17409114183306</c:v>
                </c:pt>
                <c:pt idx="120">
                  <c:v>218.41269841269838</c:v>
                </c:pt>
                <c:pt idx="121">
                  <c:v>216.67926429831189</c:v>
                </c:pt>
                <c:pt idx="122">
                  <c:v>214.97312835895511</c:v>
                </c:pt>
                <c:pt idx="123">
                  <c:v>213.29365079365076</c:v>
                </c:pt>
                <c:pt idx="124">
                  <c:v>211.64021164021162</c:v>
                </c:pt>
                <c:pt idx="125">
                  <c:v>210.01221001220998</c:v>
                </c:pt>
                <c:pt idx="126">
                  <c:v>208.40906337089541</c:v>
                </c:pt>
                <c:pt idx="127">
                  <c:v>206.83020683020681</c:v>
                </c:pt>
                <c:pt idx="128">
                  <c:v>205.27509249313758</c:v>
                </c:pt>
                <c:pt idx="129">
                  <c:v>203.74318881781565</c:v>
                </c:pt>
                <c:pt idx="130">
                  <c:v>202.23398001175775</c:v>
                </c:pt>
                <c:pt idx="131">
                  <c:v>200.74696545284777</c:v>
                </c:pt>
                <c:pt idx="132">
                  <c:v>199.28165913567372</c:v>
                </c:pt>
                <c:pt idx="133">
                  <c:v>197.83758914193695</c:v>
                </c:pt>
                <c:pt idx="134">
                  <c:v>196.41429713372156</c:v>
                </c:pt>
                <c:pt idx="135">
                  <c:v>195.01133786848069</c:v>
                </c:pt>
                <c:pt idx="136">
                  <c:v>193.62827873466168</c:v>
                </c:pt>
                <c:pt idx="137">
                  <c:v>192.26469930695279</c:v>
                </c:pt>
                <c:pt idx="138">
                  <c:v>190.92019092019089</c:v>
                </c:pt>
                <c:pt idx="139">
                  <c:v>189.59435626102291</c:v>
                </c:pt>
                <c:pt idx="140">
                  <c:v>188.28680897646413</c:v>
                </c:pt>
                <c:pt idx="141">
                  <c:v>186.99717329854315</c:v>
                </c:pt>
                <c:pt idx="142">
                  <c:v>185.72508368426733</c:v>
                </c:pt>
                <c:pt idx="143">
                  <c:v>184.47018447018445</c:v>
                </c:pt>
                <c:pt idx="144">
                  <c:v>183.23212954085434</c:v>
                </c:pt>
                <c:pt idx="145">
                  <c:v>182.010582010582</c:v>
                </c:pt>
                <c:pt idx="146">
                  <c:v>180.80521391779666</c:v>
                </c:pt>
                <c:pt idx="147">
                  <c:v>179.61570593149537</c:v>
                </c:pt>
                <c:pt idx="148">
                  <c:v>178.44174706919802</c:v>
                </c:pt>
                <c:pt idx="149">
                  <c:v>177.28303442589154</c:v>
                </c:pt>
                <c:pt idx="150">
                  <c:v>176.13927291346644</c:v>
                </c:pt>
                <c:pt idx="151">
                  <c:v>175.01017501017498</c:v>
                </c:pt>
                <c:pt idx="152">
                  <c:v>173.89546051966431</c:v>
                </c:pt>
                <c:pt idx="153">
                  <c:v>172.79485633916011</c:v>
                </c:pt>
                <c:pt idx="154">
                  <c:v>171.70809623639809</c:v>
                </c:pt>
                <c:pt idx="155">
                  <c:v>170.6349206349206</c:v>
                </c:pt>
                <c:pt idx="156">
                  <c:v>169.57507640737452</c:v>
                </c:pt>
                <c:pt idx="157">
                  <c:v>168.52831667646481</c:v>
                </c:pt>
                <c:pt idx="158">
                  <c:v>167.49440062323495</c:v>
                </c:pt>
                <c:pt idx="159">
                  <c:v>166.47309330236158</c:v>
                </c:pt>
                <c:pt idx="160">
                  <c:v>165.46416546416543</c:v>
                </c:pt>
                <c:pt idx="161">
                  <c:v>164.46739338305602</c:v>
                </c:pt>
                <c:pt idx="162">
                  <c:v>163.48255869213952</c:v>
                </c:pt>
                <c:pt idx="163">
                  <c:v>162.50944822373393</c:v>
                </c:pt>
                <c:pt idx="164">
                  <c:v>161.54785385554615</c:v>
                </c:pt>
                <c:pt idx="165">
                  <c:v>160.59757236227821</c:v>
                </c:pt>
                <c:pt idx="166">
                  <c:v>159.65840527244035</c:v>
                </c:pt>
                <c:pt idx="167">
                  <c:v>158.73015873015871</c:v>
                </c:pt>
                <c:pt idx="168">
                  <c:v>157.81264336177628</c:v>
                </c:pt>
                <c:pt idx="169">
                  <c:v>156.90567414705345</c:v>
                </c:pt>
                <c:pt idx="170">
                  <c:v>156.00907029478455</c:v>
                </c:pt>
                <c:pt idx="171">
                  <c:v>155.12265512265509</c:v>
                </c:pt>
                <c:pt idx="172">
                  <c:v>154.24625594117117</c:v>
                </c:pt>
                <c:pt idx="173">
                  <c:v>153.37970394150167</c:v>
                </c:pt>
              </c:numCache>
            </c:numRef>
          </c:yVal>
          <c:smooth val="1"/>
          <c:extLst xmlns:c16r2="http://schemas.microsoft.com/office/drawing/2015/06/chart">
            <c:ext xmlns:c16="http://schemas.microsoft.com/office/drawing/2014/chart" uri="{C3380CC4-5D6E-409C-BE32-E72D297353CC}">
              <c16:uniqueId val="{00000004-5FF2-4EBD-B39A-AA8060D4C8AB}"/>
            </c:ext>
          </c:extLst>
        </c:ser>
        <c:ser>
          <c:idx val="5"/>
          <c:order val="5"/>
          <c:tx>
            <c:v>V prélevé</c:v>
          </c:tx>
          <c:spPr>
            <a:ln>
              <a:prstDash val="dash"/>
            </a:ln>
          </c:spPr>
          <c:marker>
            <c:symbol val="none"/>
          </c:marker>
          <c:dPt>
            <c:idx val="1"/>
            <c:bubble3D val="0"/>
            <c:spPr>
              <a:ln>
                <a:solidFill>
                  <a:srgbClr val="FF0000"/>
                </a:solidFill>
                <a:prstDash val="dash"/>
              </a:ln>
            </c:spPr>
            <c:extLst xmlns:c16r2="http://schemas.microsoft.com/office/drawing/2015/06/chart">
              <c:ext xmlns:c16="http://schemas.microsoft.com/office/drawing/2014/chart" uri="{C3380CC4-5D6E-409C-BE32-E72D297353CC}">
                <c16:uniqueId val="{00000006-5FF2-4EBD-B39A-AA8060D4C8AB}"/>
              </c:ext>
            </c:extLst>
          </c:dPt>
          <c:xVal>
            <c:numRef>
              <c:f>'nombre d''ouverture fraction fil'!$J$40:$K$40</c:f>
              <c:numCache>
                <c:formatCode>General</c:formatCode>
                <c:ptCount val="2"/>
                <c:pt idx="0">
                  <c:v>100</c:v>
                </c:pt>
                <c:pt idx="1">
                  <c:v>100</c:v>
                </c:pt>
              </c:numCache>
            </c:numRef>
          </c:xVal>
          <c:yVal>
            <c:numRef>
              <c:f>'nombre d''ouverture fraction fil'!$J$41:$K$41</c:f>
              <c:numCache>
                <c:formatCode>0</c:formatCode>
                <c:ptCount val="2"/>
                <c:pt idx="0" formatCode="General">
                  <c:v>0</c:v>
                </c:pt>
                <c:pt idx="1">
                  <c:v>247.71428571428569</c:v>
                </c:pt>
              </c:numCache>
            </c:numRef>
          </c:yVal>
          <c:smooth val="1"/>
          <c:extLst xmlns:c16r2="http://schemas.microsoft.com/office/drawing/2015/06/chart">
            <c:ext xmlns:c16="http://schemas.microsoft.com/office/drawing/2014/chart" uri="{C3380CC4-5D6E-409C-BE32-E72D297353CC}">
              <c16:uniqueId val="{00000007-5FF2-4EBD-B39A-AA8060D4C8AB}"/>
            </c:ext>
          </c:extLst>
        </c:ser>
        <c:ser>
          <c:idx val="6"/>
          <c:order val="6"/>
          <c:tx>
            <c:v>222 litres</c:v>
          </c:tx>
          <c:spPr>
            <a:ln w="28575">
              <a:solidFill>
                <a:srgbClr val="00B0F0"/>
              </a:solidFill>
            </a:ln>
          </c:spPr>
          <c:marker>
            <c:symbol val="none"/>
          </c:marker>
          <c:xVal>
            <c:numRef>
              <c:f>'nombre d''ouverture fraction fil'!$J$43:$K$43</c:f>
              <c:numCache>
                <c:formatCode>General</c:formatCode>
                <c:ptCount val="2"/>
                <c:pt idx="0">
                  <c:v>222.2</c:v>
                </c:pt>
                <c:pt idx="1">
                  <c:v>222.2</c:v>
                </c:pt>
              </c:numCache>
            </c:numRef>
          </c:xVal>
          <c:yVal>
            <c:numRef>
              <c:f>'nombre d''ouverture fraction fil'!$J$42:$K$42</c:f>
              <c:numCache>
                <c:formatCode>0</c:formatCode>
                <c:ptCount val="2"/>
                <c:pt idx="0" formatCode="General">
                  <c:v>0</c:v>
                </c:pt>
                <c:pt idx="1">
                  <c:v>255.71428571428569</c:v>
                </c:pt>
              </c:numCache>
            </c:numRef>
          </c:yVal>
          <c:smooth val="1"/>
          <c:extLst xmlns:c16r2="http://schemas.microsoft.com/office/drawing/2015/06/chart">
            <c:ext xmlns:c16="http://schemas.microsoft.com/office/drawing/2014/chart" uri="{C3380CC4-5D6E-409C-BE32-E72D297353CC}">
              <c16:uniqueId val="{00000008-5FF2-4EBD-B39A-AA8060D4C8AB}"/>
            </c:ext>
          </c:extLst>
        </c:ser>
        <c:ser>
          <c:idx val="7"/>
          <c:order val="7"/>
          <c:tx>
            <c:v>666 litres</c:v>
          </c:tx>
          <c:spPr>
            <a:ln w="19050">
              <a:solidFill>
                <a:schemeClr val="tx1"/>
              </a:solidFill>
            </a:ln>
          </c:spPr>
          <c:marker>
            <c:symbol val="none"/>
          </c:marker>
          <c:xVal>
            <c:numRef>
              <c:f>'nombre d''ouverture fraction fil'!$J$44:$K$44</c:f>
              <c:numCache>
                <c:formatCode>General</c:formatCode>
                <c:ptCount val="2"/>
                <c:pt idx="0">
                  <c:v>666.7</c:v>
                </c:pt>
                <c:pt idx="1">
                  <c:v>666.7</c:v>
                </c:pt>
              </c:numCache>
            </c:numRef>
          </c:xVal>
          <c:yVal>
            <c:numRef>
              <c:f>'nombre d''ouverture fraction fil'!$J$42:$K$42</c:f>
              <c:numCache>
                <c:formatCode>0</c:formatCode>
                <c:ptCount val="2"/>
                <c:pt idx="0" formatCode="General">
                  <c:v>0</c:v>
                </c:pt>
                <c:pt idx="1">
                  <c:v>255.71428571428569</c:v>
                </c:pt>
              </c:numCache>
            </c:numRef>
          </c:yVal>
          <c:smooth val="1"/>
          <c:extLst xmlns:c16r2="http://schemas.microsoft.com/office/drawing/2015/06/chart">
            <c:ext xmlns:c16="http://schemas.microsoft.com/office/drawing/2014/chart" uri="{C3380CC4-5D6E-409C-BE32-E72D297353CC}">
              <c16:uniqueId val="{00000009-5FF2-4EBD-B39A-AA8060D4C8AB}"/>
            </c:ext>
          </c:extLst>
        </c:ser>
        <c:ser>
          <c:idx val="8"/>
          <c:order val="8"/>
          <c:tx>
            <c:strRef>
              <c:f>'nombre d''ouverture fraction fil'!$M$42</c:f>
              <c:strCache>
                <c:ptCount val="1"/>
                <c:pt idx="0">
                  <c:v>Vmin1</c:v>
                </c:pt>
              </c:strCache>
            </c:strRef>
          </c:tx>
          <c:spPr>
            <a:ln>
              <a:solidFill>
                <a:schemeClr val="accent6">
                  <a:lumMod val="75000"/>
                </a:schemeClr>
              </a:solidFill>
            </a:ln>
          </c:spPr>
          <c:marker>
            <c:symbol val="none"/>
          </c:marker>
          <c:xVal>
            <c:numRef>
              <c:f>'nombre d''ouverture fraction fil'!$J$45:$K$45</c:f>
              <c:numCache>
                <c:formatCode>0.00</c:formatCode>
                <c:ptCount val="2"/>
                <c:pt idx="0">
                  <c:v>27.777777777777779</c:v>
                </c:pt>
                <c:pt idx="1">
                  <c:v>27.777777777777779</c:v>
                </c:pt>
              </c:numCache>
            </c:numRef>
          </c:xVal>
          <c:yVal>
            <c:numRef>
              <c:f>'nombre d''ouverture fraction fil'!$J$42:$K$42</c:f>
              <c:numCache>
                <c:formatCode>0</c:formatCode>
                <c:ptCount val="2"/>
                <c:pt idx="0" formatCode="General">
                  <c:v>0</c:v>
                </c:pt>
                <c:pt idx="1">
                  <c:v>255.71428571428569</c:v>
                </c:pt>
              </c:numCache>
            </c:numRef>
          </c:yVal>
          <c:smooth val="1"/>
        </c:ser>
        <c:ser>
          <c:idx val="9"/>
          <c:order val="9"/>
          <c:tx>
            <c:strRef>
              <c:f>'nombre d''ouverture fraction fil'!$O$42</c:f>
              <c:strCache>
                <c:ptCount val="1"/>
                <c:pt idx="0">
                  <c:v>Vmin0,75</c:v>
                </c:pt>
              </c:strCache>
            </c:strRef>
          </c:tx>
          <c:spPr>
            <a:ln>
              <a:solidFill>
                <a:schemeClr val="accent2">
                  <a:lumMod val="75000"/>
                </a:schemeClr>
              </a:solidFill>
            </a:ln>
          </c:spPr>
          <c:marker>
            <c:symbol val="none"/>
          </c:marker>
          <c:xVal>
            <c:numRef>
              <c:f>'nombre d''ouverture fraction fil'!$J$46:$K$46</c:f>
              <c:numCache>
                <c:formatCode>0.00</c:formatCode>
                <c:ptCount val="2"/>
                <c:pt idx="0">
                  <c:v>37.037037037037038</c:v>
                </c:pt>
                <c:pt idx="1">
                  <c:v>37.037037037037038</c:v>
                </c:pt>
              </c:numCache>
            </c:numRef>
          </c:xVal>
          <c:yVal>
            <c:numRef>
              <c:f>'nombre d''ouverture fraction fil'!$J$42:$K$42</c:f>
              <c:numCache>
                <c:formatCode>0</c:formatCode>
                <c:ptCount val="2"/>
                <c:pt idx="0" formatCode="General">
                  <c:v>0</c:v>
                </c:pt>
                <c:pt idx="1">
                  <c:v>255.71428571428569</c:v>
                </c:pt>
              </c:numCache>
            </c:numRef>
          </c:yVal>
          <c:smooth val="1"/>
        </c:ser>
        <c:ser>
          <c:idx val="10"/>
          <c:order val="10"/>
          <c:tx>
            <c:strRef>
              <c:f>'nombre d''ouverture fraction fil'!$M$45</c:f>
              <c:strCache>
                <c:ptCount val="1"/>
                <c:pt idx="0">
                  <c:v>Vmin0,5</c:v>
                </c:pt>
              </c:strCache>
            </c:strRef>
          </c:tx>
          <c:spPr>
            <a:ln>
              <a:solidFill>
                <a:schemeClr val="accent3">
                  <a:lumMod val="75000"/>
                </a:schemeClr>
              </a:solidFill>
            </a:ln>
          </c:spPr>
          <c:marker>
            <c:symbol val="none"/>
          </c:marker>
          <c:xVal>
            <c:numRef>
              <c:f>'nombre d''ouverture fraction fil'!$J$47:$K$47</c:f>
              <c:numCache>
                <c:formatCode>0.00</c:formatCode>
                <c:ptCount val="2"/>
                <c:pt idx="0">
                  <c:v>55.555555555555557</c:v>
                </c:pt>
                <c:pt idx="1">
                  <c:v>55.555555555555557</c:v>
                </c:pt>
              </c:numCache>
            </c:numRef>
          </c:xVal>
          <c:yVal>
            <c:numRef>
              <c:f>'nombre d''ouverture fraction fil'!$J$42:$K$42</c:f>
              <c:numCache>
                <c:formatCode>0</c:formatCode>
                <c:ptCount val="2"/>
                <c:pt idx="0" formatCode="General">
                  <c:v>0</c:v>
                </c:pt>
                <c:pt idx="1">
                  <c:v>255.71428571428569</c:v>
                </c:pt>
              </c:numCache>
            </c:numRef>
          </c:yVal>
          <c:smooth val="1"/>
        </c:ser>
        <c:ser>
          <c:idx val="11"/>
          <c:order val="11"/>
          <c:tx>
            <c:strRef>
              <c:f>'nombre d''ouverture fraction fil'!$O$45</c:f>
              <c:strCache>
                <c:ptCount val="1"/>
                <c:pt idx="0">
                  <c:v>Vmin0,25</c:v>
                </c:pt>
              </c:strCache>
            </c:strRef>
          </c:tx>
          <c:marker>
            <c:symbol val="none"/>
          </c:marker>
          <c:dPt>
            <c:idx val="1"/>
            <c:bubble3D val="0"/>
            <c:spPr>
              <a:ln>
                <a:solidFill>
                  <a:schemeClr val="accent4">
                    <a:lumMod val="75000"/>
                  </a:schemeClr>
                </a:solidFill>
              </a:ln>
            </c:spPr>
          </c:dPt>
          <c:xVal>
            <c:numRef>
              <c:f>'nombre d''ouverture fraction fil'!$J$48:$K$48</c:f>
              <c:numCache>
                <c:formatCode>0.00</c:formatCode>
                <c:ptCount val="2"/>
                <c:pt idx="0">
                  <c:v>111.11111111111111</c:v>
                </c:pt>
                <c:pt idx="1">
                  <c:v>111.11111111111111</c:v>
                </c:pt>
              </c:numCache>
            </c:numRef>
          </c:xVal>
          <c:yVal>
            <c:numRef>
              <c:f>'nombre d''ouverture fraction fil'!$J$42:$K$42</c:f>
              <c:numCache>
                <c:formatCode>0</c:formatCode>
                <c:ptCount val="2"/>
                <c:pt idx="0" formatCode="General">
                  <c:v>0</c:v>
                </c:pt>
                <c:pt idx="1">
                  <c:v>255.71428571428569</c:v>
                </c:pt>
              </c:numCache>
            </c:numRef>
          </c:yVal>
          <c:smooth val="1"/>
        </c:ser>
        <c:dLbls>
          <c:showLegendKey val="0"/>
          <c:showVal val="0"/>
          <c:showCatName val="0"/>
          <c:showSerName val="0"/>
          <c:showPercent val="0"/>
          <c:showBubbleSize val="0"/>
        </c:dLbls>
        <c:axId val="81185792"/>
        <c:axId val="77599872"/>
      </c:scatterChart>
      <c:valAx>
        <c:axId val="81185792"/>
        <c:scaling>
          <c:logBase val="2"/>
          <c:orientation val="minMax"/>
          <c:max val="1500"/>
          <c:min val="15"/>
        </c:scaling>
        <c:delete val="0"/>
        <c:axPos val="b"/>
        <c:majorGridlines/>
        <c:title>
          <c:tx>
            <c:rich>
              <a:bodyPr/>
              <a:lstStyle/>
              <a:p>
                <a:pPr algn="ctr">
                  <a:defRPr sz="800"/>
                </a:pPr>
                <a:r>
                  <a:rPr lang="fr-FR" sz="800"/>
                  <a:t>volume prélevé</a:t>
                </a:r>
                <a:r>
                  <a:rPr lang="fr-FR" sz="800" baseline="0"/>
                  <a:t> en litre</a:t>
                </a:r>
                <a:endParaRPr lang="fr-FR" sz="800"/>
              </a:p>
            </c:rich>
          </c:tx>
          <c:layout>
            <c:manualLayout>
              <c:xMode val="edge"/>
              <c:yMode val="edge"/>
              <c:x val="0.55323506783874243"/>
              <c:y val="0.95374201582466422"/>
            </c:manualLayout>
          </c:layout>
          <c:overlay val="0"/>
        </c:title>
        <c:numFmt formatCode="General" sourceLinked="1"/>
        <c:majorTickMark val="none"/>
        <c:minorTickMark val="none"/>
        <c:tickLblPos val="nextTo"/>
        <c:crossAx val="77599872"/>
        <c:crosses val="autoZero"/>
        <c:crossBetween val="midCat"/>
      </c:valAx>
      <c:valAx>
        <c:axId val="77599872"/>
        <c:scaling>
          <c:orientation val="minMax"/>
        </c:scaling>
        <c:delete val="0"/>
        <c:axPos val="l"/>
        <c:majorGridlines>
          <c:spPr>
            <a:ln w="22225"/>
          </c:spPr>
        </c:majorGridlines>
        <c:minorGridlines/>
        <c:title>
          <c:tx>
            <c:rich>
              <a:bodyPr/>
              <a:lstStyle/>
              <a:p>
                <a:pPr>
                  <a:defRPr/>
                </a:pPr>
                <a:r>
                  <a:rPr lang="fr-FR"/>
                  <a:t>Nombre d'ouvertures</a:t>
                </a:r>
              </a:p>
            </c:rich>
          </c:tx>
          <c:layout/>
          <c:overlay val="0"/>
        </c:title>
        <c:numFmt formatCode="0" sourceLinked="1"/>
        <c:majorTickMark val="none"/>
        <c:minorTickMark val="none"/>
        <c:tickLblPos val="nextTo"/>
        <c:spPr>
          <a:ln w="22225"/>
        </c:spPr>
        <c:crossAx val="81185792"/>
        <c:crosses val="autoZero"/>
        <c:crossBetween val="midCat"/>
      </c:valAx>
    </c:plotArea>
    <c:legend>
      <c:legendPos val="r"/>
      <c:layout>
        <c:manualLayout>
          <c:xMode val="edge"/>
          <c:yMode val="edge"/>
          <c:x val="0.88375476842263079"/>
          <c:y val="0.32800598296207856"/>
          <c:w val="0.10778284311820135"/>
          <c:h val="0.45621540967420354"/>
        </c:manualLayout>
      </c:layout>
      <c:overlay val="0"/>
    </c:legend>
    <c:plotVisOnly val="1"/>
    <c:dispBlanksAs val="gap"/>
    <c:showDLblsOverMax val="0"/>
  </c:chart>
  <c:spPr>
    <a:noFill/>
  </c:sp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800" b="1" i="0" baseline="0">
                <a:effectLst/>
              </a:rPr>
              <a:t>temps de saturation en fonction de l'empoussierement et  de la fraction du filtre analysé</a:t>
            </a:r>
            <a:endParaRPr lang="fr-FR">
              <a:effectLst/>
            </a:endParaRPr>
          </a:p>
        </c:rich>
      </c:tx>
      <c:layout>
        <c:manualLayout>
          <c:xMode val="edge"/>
          <c:yMode val="edge"/>
          <c:x val="0.11754096558680564"/>
          <c:y val="1.3745704467353952E-2"/>
        </c:manualLayout>
      </c:layout>
      <c:overlay val="0"/>
      <c:spPr>
        <a:noFill/>
      </c:spPr>
    </c:title>
    <c:autoTitleDeleted val="0"/>
    <c:plotArea>
      <c:layout/>
      <c:scatterChart>
        <c:scatterStyle val="smoothMarker"/>
        <c:varyColors val="0"/>
        <c:ser>
          <c:idx val="0"/>
          <c:order val="0"/>
          <c:tx>
            <c:strRef>
              <c:f>temps!$I$11</c:f>
              <c:strCache>
                <c:ptCount val="1"/>
                <c:pt idx="0">
                  <c:v>f 1</c:v>
                </c:pt>
              </c:strCache>
            </c:strRef>
          </c:tx>
          <c:marker>
            <c:symbol val="none"/>
          </c:marker>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temps!$J$11:$BI$11</c:f>
              <c:numCache>
                <c:formatCode>0</c:formatCode>
                <c:ptCount val="52"/>
                <c:pt idx="0">
                  <c:v>34.597701149425284</c:v>
                </c:pt>
                <c:pt idx="1">
                  <c:v>34.550045913682276</c:v>
                </c:pt>
                <c:pt idx="2">
                  <c:v>34.50252177900046</c:v>
                </c:pt>
                <c:pt idx="3">
                  <c:v>34.455128205128204</c:v>
                </c:pt>
                <c:pt idx="4">
                  <c:v>34.407864654778237</c:v>
                </c:pt>
                <c:pt idx="5">
                  <c:v>34.360730593607308</c:v>
                </c:pt>
                <c:pt idx="6">
                  <c:v>34.313725490196077</c:v>
                </c:pt>
                <c:pt idx="7">
                  <c:v>34.266848816029146</c:v>
                </c:pt>
                <c:pt idx="8">
                  <c:v>34.220100045475213</c:v>
                </c:pt>
                <c:pt idx="9">
                  <c:v>34.173478655767482</c:v>
                </c:pt>
                <c:pt idx="10">
                  <c:v>34.126984126984127</c:v>
                </c:pt>
                <c:pt idx="11">
                  <c:v>34.080615942028984</c:v>
                </c:pt>
                <c:pt idx="12">
                  <c:v>34.034373586612396</c:v>
                </c:pt>
                <c:pt idx="13">
                  <c:v>33.988256549232155</c:v>
                </c:pt>
                <c:pt idx="14">
                  <c:v>33.942264321154717</c:v>
                </c:pt>
                <c:pt idx="15">
                  <c:v>33.896396396396398</c:v>
                </c:pt>
                <c:pt idx="16">
                  <c:v>33.850652271704902</c:v>
                </c:pt>
                <c:pt idx="17">
                  <c:v>33.80503144654088</c:v>
                </c:pt>
                <c:pt idx="18">
                  <c:v>33.759533423059672</c:v>
                </c:pt>
                <c:pt idx="19">
                  <c:v>33.714157706093189</c:v>
                </c:pt>
                <c:pt idx="20">
                  <c:v>33.66890380313199</c:v>
                </c:pt>
                <c:pt idx="21">
                  <c:v>33.623771224307418</c:v>
                </c:pt>
                <c:pt idx="22">
                  <c:v>33.57875948237394</c:v>
                </c:pt>
                <c:pt idx="23">
                  <c:v>33.533868092691627</c:v>
                </c:pt>
                <c:pt idx="24">
                  <c:v>33.48909657320872</c:v>
                </c:pt>
                <c:pt idx="25">
                  <c:v>33.444444444444443</c:v>
                </c:pt>
                <c:pt idx="26">
                  <c:v>33.399911229471819</c:v>
                </c:pt>
                <c:pt idx="27">
                  <c:v>33.355496453900706</c:v>
                </c:pt>
                <c:pt idx="28">
                  <c:v>33.311199645861002</c:v>
                </c:pt>
                <c:pt idx="29">
                  <c:v>33.267020335985855</c:v>
                </c:pt>
                <c:pt idx="30">
                  <c:v>33.22295805739514</c:v>
                </c:pt>
                <c:pt idx="31">
                  <c:v>33.179012345679013</c:v>
                </c:pt>
                <c:pt idx="32">
                  <c:v>33.135182738881547</c:v>
                </c:pt>
                <c:pt idx="33">
                  <c:v>33.091468777484607</c:v>
                </c:pt>
                <c:pt idx="34">
                  <c:v>33.047870004391747</c:v>
                </c:pt>
                <c:pt idx="35">
                  <c:v>33.004385964912281</c:v>
                </c:pt>
                <c:pt idx="36">
                  <c:v>32.961016206745512</c:v>
                </c:pt>
                <c:pt idx="37">
                  <c:v>32.917760279965002</c:v>
                </c:pt>
                <c:pt idx="38">
                  <c:v>32.874617737003057</c:v>
                </c:pt>
                <c:pt idx="39">
                  <c:v>32.831588132635254</c:v>
                </c:pt>
                <c:pt idx="40">
                  <c:v>32.788671023965144</c:v>
                </c:pt>
                <c:pt idx="41">
                  <c:v>32.745865970409049</c:v>
                </c:pt>
                <c:pt idx="42">
                  <c:v>32.703172533681006</c:v>
                </c:pt>
                <c:pt idx="43">
                  <c:v>32.660590277777779</c:v>
                </c:pt>
                <c:pt idx="44">
                  <c:v>32.618118768964024</c:v>
                </c:pt>
                <c:pt idx="45">
                  <c:v>32.575757575757578</c:v>
                </c:pt>
                <c:pt idx="46">
                  <c:v>32.533506268914827</c:v>
                </c:pt>
                <c:pt idx="47">
                  <c:v>32.491364421416236</c:v>
                </c:pt>
                <c:pt idx="48">
                  <c:v>32.449331608451921</c:v>
                </c:pt>
                <c:pt idx="49">
                  <c:v>32.407407407407412</c:v>
                </c:pt>
                <c:pt idx="50">
                  <c:v>32.365591397849464</c:v>
                </c:pt>
                <c:pt idx="51">
                  <c:v>32.323883161512029</c:v>
                </c:pt>
              </c:numCache>
            </c:numRef>
          </c:yVal>
          <c:smooth val="1"/>
          <c:extLst xmlns:c16r2="http://schemas.microsoft.com/office/drawing/2015/06/chart">
            <c:ext xmlns:c16="http://schemas.microsoft.com/office/drawing/2014/chart" uri="{C3380CC4-5D6E-409C-BE32-E72D297353CC}">
              <c16:uniqueId val="{00000000-5483-4109-9A57-5C5467EB4996}"/>
            </c:ext>
          </c:extLst>
        </c:ser>
        <c:ser>
          <c:idx val="1"/>
          <c:order val="1"/>
          <c:tx>
            <c:strRef>
              <c:f>temps!$I$12</c:f>
              <c:strCache>
                <c:ptCount val="1"/>
                <c:pt idx="0">
                  <c:v>f 0,75</c:v>
                </c:pt>
              </c:strCache>
            </c:strRef>
          </c:tx>
          <c:marker>
            <c:symbol val="none"/>
          </c:marker>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temps!$J$12:$BI$12</c:f>
              <c:numCache>
                <c:formatCode>0</c:formatCode>
                <c:ptCount val="52"/>
                <c:pt idx="0">
                  <c:v>46.130268199233711</c:v>
                </c:pt>
                <c:pt idx="1">
                  <c:v>46.066727884909703</c:v>
                </c:pt>
                <c:pt idx="2">
                  <c:v>46.003362372000616</c:v>
                </c:pt>
                <c:pt idx="3">
                  <c:v>45.940170940170937</c:v>
                </c:pt>
                <c:pt idx="4">
                  <c:v>45.877152873037652</c:v>
                </c:pt>
                <c:pt idx="5">
                  <c:v>45.814307458143077</c:v>
                </c:pt>
                <c:pt idx="6">
                  <c:v>45.751633986928105</c:v>
                </c:pt>
                <c:pt idx="7">
                  <c:v>45.689131754705528</c:v>
                </c:pt>
                <c:pt idx="8">
                  <c:v>45.62680006063362</c:v>
                </c:pt>
                <c:pt idx="9">
                  <c:v>45.564638207689974</c:v>
                </c:pt>
                <c:pt idx="10">
                  <c:v>45.5026455026455</c:v>
                </c:pt>
                <c:pt idx="11">
                  <c:v>45.440821256038646</c:v>
                </c:pt>
                <c:pt idx="12">
                  <c:v>45.379164782149864</c:v>
                </c:pt>
                <c:pt idx="13">
                  <c:v>45.317675398976206</c:v>
                </c:pt>
                <c:pt idx="14">
                  <c:v>45.256352428206291</c:v>
                </c:pt>
                <c:pt idx="15">
                  <c:v>45.195195195195197</c:v>
                </c:pt>
                <c:pt idx="16">
                  <c:v>45.134203028939872</c:v>
                </c:pt>
                <c:pt idx="17">
                  <c:v>45.073375262054505</c:v>
                </c:pt>
                <c:pt idx="18">
                  <c:v>45.012711230746227</c:v>
                </c:pt>
                <c:pt idx="19">
                  <c:v>44.952210274790922</c:v>
                </c:pt>
                <c:pt idx="20">
                  <c:v>44.891871737509319</c:v>
                </c:pt>
                <c:pt idx="21">
                  <c:v>44.831694965743225</c:v>
                </c:pt>
                <c:pt idx="22">
                  <c:v>44.771679309831917</c:v>
                </c:pt>
                <c:pt idx="23">
                  <c:v>44.711824123588833</c:v>
                </c:pt>
                <c:pt idx="24">
                  <c:v>44.652128764278295</c:v>
                </c:pt>
                <c:pt idx="25">
                  <c:v>44.592592592592588</c:v>
                </c:pt>
                <c:pt idx="26">
                  <c:v>44.533214972629089</c:v>
                </c:pt>
                <c:pt idx="27">
                  <c:v>44.473995271867608</c:v>
                </c:pt>
                <c:pt idx="28">
                  <c:v>44.414932861148003</c:v>
                </c:pt>
                <c:pt idx="29">
                  <c:v>44.356027114647809</c:v>
                </c:pt>
                <c:pt idx="30">
                  <c:v>44.297277409860186</c:v>
                </c:pt>
                <c:pt idx="31">
                  <c:v>44.238683127572017</c:v>
                </c:pt>
                <c:pt idx="32">
                  <c:v>44.180243651842062</c:v>
                </c:pt>
                <c:pt idx="33">
                  <c:v>44.121958369979474</c:v>
                </c:pt>
                <c:pt idx="34">
                  <c:v>44.063826672522332</c:v>
                </c:pt>
                <c:pt idx="35">
                  <c:v>44.005847953216374</c:v>
                </c:pt>
                <c:pt idx="36">
                  <c:v>43.948021608994019</c:v>
                </c:pt>
                <c:pt idx="37">
                  <c:v>43.890347039953333</c:v>
                </c:pt>
                <c:pt idx="38">
                  <c:v>43.832823649337406</c:v>
                </c:pt>
                <c:pt idx="39">
                  <c:v>43.775450843513674</c:v>
                </c:pt>
                <c:pt idx="40">
                  <c:v>43.718228031953522</c:v>
                </c:pt>
                <c:pt idx="41">
                  <c:v>43.661154627212063</c:v>
                </c:pt>
                <c:pt idx="42">
                  <c:v>43.604230044908007</c:v>
                </c:pt>
                <c:pt idx="43">
                  <c:v>43.547453703703702</c:v>
                </c:pt>
                <c:pt idx="44">
                  <c:v>43.490825025285368</c:v>
                </c:pt>
                <c:pt idx="45">
                  <c:v>43.43434343434344</c:v>
                </c:pt>
                <c:pt idx="46">
                  <c:v>43.378008358553103</c:v>
                </c:pt>
                <c:pt idx="47">
                  <c:v>43.321819228554979</c:v>
                </c:pt>
                <c:pt idx="48">
                  <c:v>43.265775477935897</c:v>
                </c:pt>
                <c:pt idx="49">
                  <c:v>43.20987654320988</c:v>
                </c:pt>
                <c:pt idx="50">
                  <c:v>43.154121863799283</c:v>
                </c:pt>
                <c:pt idx="51">
                  <c:v>43.098510882016036</c:v>
                </c:pt>
              </c:numCache>
            </c:numRef>
          </c:yVal>
          <c:smooth val="1"/>
          <c:extLst xmlns:c16r2="http://schemas.microsoft.com/office/drawing/2015/06/chart">
            <c:ext xmlns:c16="http://schemas.microsoft.com/office/drawing/2014/chart" uri="{C3380CC4-5D6E-409C-BE32-E72D297353CC}">
              <c16:uniqueId val="{00000001-5483-4109-9A57-5C5467EB4996}"/>
            </c:ext>
          </c:extLst>
        </c:ser>
        <c:ser>
          <c:idx val="2"/>
          <c:order val="2"/>
          <c:tx>
            <c:strRef>
              <c:f>temps!$I$13</c:f>
              <c:strCache>
                <c:ptCount val="1"/>
                <c:pt idx="0">
                  <c:v>f 0,5</c:v>
                </c:pt>
              </c:strCache>
            </c:strRef>
          </c:tx>
          <c:marker>
            <c:symbol val="none"/>
          </c:marker>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temps!$J$13:$BI$13</c:f>
              <c:numCache>
                <c:formatCode>0</c:formatCode>
                <c:ptCount val="52"/>
                <c:pt idx="0">
                  <c:v>69.195402298850567</c:v>
                </c:pt>
                <c:pt idx="1">
                  <c:v>69.100091827364551</c:v>
                </c:pt>
                <c:pt idx="2">
                  <c:v>69.005043558000921</c:v>
                </c:pt>
                <c:pt idx="3">
                  <c:v>68.910256410256409</c:v>
                </c:pt>
                <c:pt idx="4">
                  <c:v>68.815729309556474</c:v>
                </c:pt>
                <c:pt idx="5">
                  <c:v>68.721461187214615</c:v>
                </c:pt>
                <c:pt idx="6">
                  <c:v>68.627450980392155</c:v>
                </c:pt>
                <c:pt idx="7">
                  <c:v>68.533697632058292</c:v>
                </c:pt>
                <c:pt idx="8">
                  <c:v>68.440200090950427</c:v>
                </c:pt>
                <c:pt idx="9">
                  <c:v>68.346957311534965</c:v>
                </c:pt>
                <c:pt idx="10">
                  <c:v>68.253968253968253</c:v>
                </c:pt>
                <c:pt idx="11">
                  <c:v>68.161231884057969</c:v>
                </c:pt>
                <c:pt idx="12">
                  <c:v>68.068747173224793</c:v>
                </c:pt>
                <c:pt idx="13">
                  <c:v>67.976513098464309</c:v>
                </c:pt>
                <c:pt idx="14">
                  <c:v>67.884528642309434</c:v>
                </c:pt>
                <c:pt idx="15">
                  <c:v>67.792792792792795</c:v>
                </c:pt>
                <c:pt idx="16">
                  <c:v>67.701304543409805</c:v>
                </c:pt>
                <c:pt idx="17">
                  <c:v>67.610062893081761</c:v>
                </c:pt>
                <c:pt idx="18">
                  <c:v>67.519066846119344</c:v>
                </c:pt>
                <c:pt idx="19">
                  <c:v>67.428315412186379</c:v>
                </c:pt>
                <c:pt idx="20">
                  <c:v>67.337807606263979</c:v>
                </c:pt>
                <c:pt idx="21">
                  <c:v>67.247542448614837</c:v>
                </c:pt>
                <c:pt idx="22">
                  <c:v>67.157518964747879</c:v>
                </c:pt>
                <c:pt idx="23">
                  <c:v>67.067736185383254</c:v>
                </c:pt>
                <c:pt idx="24">
                  <c:v>66.978193146417439</c:v>
                </c:pt>
                <c:pt idx="25">
                  <c:v>66.888888888888886</c:v>
                </c:pt>
                <c:pt idx="26">
                  <c:v>66.799822458943638</c:v>
                </c:pt>
                <c:pt idx="27">
                  <c:v>66.710992907801412</c:v>
                </c:pt>
                <c:pt idx="28">
                  <c:v>66.622399291722004</c:v>
                </c:pt>
                <c:pt idx="29">
                  <c:v>66.534040671971709</c:v>
                </c:pt>
                <c:pt idx="30">
                  <c:v>66.445916114790279</c:v>
                </c:pt>
                <c:pt idx="31">
                  <c:v>66.358024691358025</c:v>
                </c:pt>
                <c:pt idx="32">
                  <c:v>66.270365477763093</c:v>
                </c:pt>
                <c:pt idx="33">
                  <c:v>66.182937554969214</c:v>
                </c:pt>
                <c:pt idx="34">
                  <c:v>66.095740008783494</c:v>
                </c:pt>
                <c:pt idx="35">
                  <c:v>66.008771929824562</c:v>
                </c:pt>
                <c:pt idx="36">
                  <c:v>65.922032413491024</c:v>
                </c:pt>
                <c:pt idx="37">
                  <c:v>65.835520559930004</c:v>
                </c:pt>
                <c:pt idx="38">
                  <c:v>65.749235474006113</c:v>
                </c:pt>
                <c:pt idx="39">
                  <c:v>65.663176265270508</c:v>
                </c:pt>
                <c:pt idx="40">
                  <c:v>65.577342047930287</c:v>
                </c:pt>
                <c:pt idx="41">
                  <c:v>65.491731940818099</c:v>
                </c:pt>
                <c:pt idx="42">
                  <c:v>65.406345067362011</c:v>
                </c:pt>
                <c:pt idx="43">
                  <c:v>65.321180555555557</c:v>
                </c:pt>
                <c:pt idx="44">
                  <c:v>65.236237537928048</c:v>
                </c:pt>
                <c:pt idx="45">
                  <c:v>65.151515151515156</c:v>
                </c:pt>
                <c:pt idx="46">
                  <c:v>65.067012537829655</c:v>
                </c:pt>
                <c:pt idx="47">
                  <c:v>64.982728842832472</c:v>
                </c:pt>
                <c:pt idx="48">
                  <c:v>64.898663216903842</c:v>
                </c:pt>
                <c:pt idx="49">
                  <c:v>64.814814814814824</c:v>
                </c:pt>
                <c:pt idx="50">
                  <c:v>64.731182795698928</c:v>
                </c:pt>
                <c:pt idx="51">
                  <c:v>64.647766323024058</c:v>
                </c:pt>
              </c:numCache>
            </c:numRef>
          </c:yVal>
          <c:smooth val="1"/>
          <c:extLst xmlns:c16r2="http://schemas.microsoft.com/office/drawing/2015/06/chart">
            <c:ext xmlns:c16="http://schemas.microsoft.com/office/drawing/2014/chart" uri="{C3380CC4-5D6E-409C-BE32-E72D297353CC}">
              <c16:uniqueId val="{00000002-5483-4109-9A57-5C5467EB4996}"/>
            </c:ext>
          </c:extLst>
        </c:ser>
        <c:ser>
          <c:idx val="3"/>
          <c:order val="3"/>
          <c:tx>
            <c:strRef>
              <c:f>temps!$I$14</c:f>
              <c:strCache>
                <c:ptCount val="1"/>
                <c:pt idx="0">
                  <c:v>f 0,25</c:v>
                </c:pt>
              </c:strCache>
            </c:strRef>
          </c:tx>
          <c:marker>
            <c:symbol val="none"/>
          </c:marker>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temps!$J$14:$BI$14</c:f>
              <c:numCache>
                <c:formatCode>0</c:formatCode>
                <c:ptCount val="52"/>
                <c:pt idx="0">
                  <c:v>138.39080459770113</c:v>
                </c:pt>
                <c:pt idx="1">
                  <c:v>138.2001836547291</c:v>
                </c:pt>
                <c:pt idx="2">
                  <c:v>138.01008711600184</c:v>
                </c:pt>
                <c:pt idx="3">
                  <c:v>137.82051282051282</c:v>
                </c:pt>
                <c:pt idx="4">
                  <c:v>137.63145861911295</c:v>
                </c:pt>
                <c:pt idx="5">
                  <c:v>137.44292237442923</c:v>
                </c:pt>
                <c:pt idx="6">
                  <c:v>137.25490196078431</c:v>
                </c:pt>
                <c:pt idx="7">
                  <c:v>137.06739526411658</c:v>
                </c:pt>
                <c:pt idx="8">
                  <c:v>136.88040018190085</c:v>
                </c:pt>
                <c:pt idx="9">
                  <c:v>136.69391462306993</c:v>
                </c:pt>
                <c:pt idx="10">
                  <c:v>136.50793650793651</c:v>
                </c:pt>
                <c:pt idx="11">
                  <c:v>136.32246376811594</c:v>
                </c:pt>
                <c:pt idx="12">
                  <c:v>136.13749434644959</c:v>
                </c:pt>
                <c:pt idx="13">
                  <c:v>135.95302619692862</c:v>
                </c:pt>
                <c:pt idx="14">
                  <c:v>135.76905728461887</c:v>
                </c:pt>
                <c:pt idx="15">
                  <c:v>135.58558558558559</c:v>
                </c:pt>
                <c:pt idx="16">
                  <c:v>135.40260908681961</c:v>
                </c:pt>
                <c:pt idx="17">
                  <c:v>135.22012578616352</c:v>
                </c:pt>
                <c:pt idx="18">
                  <c:v>135.03813369223869</c:v>
                </c:pt>
                <c:pt idx="19">
                  <c:v>134.85663082437276</c:v>
                </c:pt>
                <c:pt idx="20">
                  <c:v>134.67561521252796</c:v>
                </c:pt>
                <c:pt idx="21">
                  <c:v>134.49508489722967</c:v>
                </c:pt>
                <c:pt idx="22">
                  <c:v>134.31503792949576</c:v>
                </c:pt>
                <c:pt idx="23">
                  <c:v>134.13547237076651</c:v>
                </c:pt>
                <c:pt idx="24">
                  <c:v>133.95638629283488</c:v>
                </c:pt>
                <c:pt idx="25">
                  <c:v>133.77777777777777</c:v>
                </c:pt>
                <c:pt idx="26">
                  <c:v>133.59964491788728</c:v>
                </c:pt>
                <c:pt idx="27">
                  <c:v>133.42198581560282</c:v>
                </c:pt>
                <c:pt idx="28">
                  <c:v>133.24479858344401</c:v>
                </c:pt>
                <c:pt idx="29">
                  <c:v>133.06808134394342</c:v>
                </c:pt>
                <c:pt idx="30">
                  <c:v>132.89183222958056</c:v>
                </c:pt>
                <c:pt idx="31">
                  <c:v>132.71604938271605</c:v>
                </c:pt>
                <c:pt idx="32">
                  <c:v>132.54073095552619</c:v>
                </c:pt>
                <c:pt idx="33">
                  <c:v>132.36587510993843</c:v>
                </c:pt>
                <c:pt idx="34">
                  <c:v>132.19148001756699</c:v>
                </c:pt>
                <c:pt idx="35">
                  <c:v>132.01754385964912</c:v>
                </c:pt>
                <c:pt idx="36">
                  <c:v>131.84406482698205</c:v>
                </c:pt>
                <c:pt idx="37">
                  <c:v>131.67104111986001</c:v>
                </c:pt>
                <c:pt idx="38">
                  <c:v>131.49847094801223</c:v>
                </c:pt>
                <c:pt idx="39">
                  <c:v>131.32635253054102</c:v>
                </c:pt>
                <c:pt idx="40">
                  <c:v>131.15468409586057</c:v>
                </c:pt>
                <c:pt idx="41">
                  <c:v>130.9834638816362</c:v>
                </c:pt>
                <c:pt idx="42">
                  <c:v>130.81269013472402</c:v>
                </c:pt>
                <c:pt idx="43">
                  <c:v>130.64236111111111</c:v>
                </c:pt>
                <c:pt idx="44">
                  <c:v>130.4724750758561</c:v>
                </c:pt>
                <c:pt idx="45">
                  <c:v>130.30303030303031</c:v>
                </c:pt>
                <c:pt idx="46">
                  <c:v>130.13402507565931</c:v>
                </c:pt>
                <c:pt idx="47">
                  <c:v>129.96545768566494</c:v>
                </c:pt>
                <c:pt idx="48">
                  <c:v>129.79732643380768</c:v>
                </c:pt>
                <c:pt idx="49">
                  <c:v>129.62962962962965</c:v>
                </c:pt>
                <c:pt idx="50">
                  <c:v>129.46236559139786</c:v>
                </c:pt>
                <c:pt idx="51">
                  <c:v>129.29553264604812</c:v>
                </c:pt>
              </c:numCache>
            </c:numRef>
          </c:yVal>
          <c:smooth val="1"/>
          <c:extLst xmlns:c16r2="http://schemas.microsoft.com/office/drawing/2015/06/chart">
            <c:ext xmlns:c16="http://schemas.microsoft.com/office/drawing/2014/chart" uri="{C3380CC4-5D6E-409C-BE32-E72D297353CC}">
              <c16:uniqueId val="{00000003-5483-4109-9A57-5C5467EB4996}"/>
            </c:ext>
          </c:extLst>
        </c:ser>
        <c:ser>
          <c:idx val="4"/>
          <c:order val="4"/>
          <c:tx>
            <c:strRef>
              <c:f>temps!$I$15</c:f>
              <c:strCache>
                <c:ptCount val="1"/>
                <c:pt idx="0">
                  <c:v>f 0,125</c:v>
                </c:pt>
              </c:strCache>
            </c:strRef>
          </c:tx>
          <c:marker>
            <c:symbol val="none"/>
          </c:marker>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temps!$J$15:$BI$15</c:f>
              <c:numCache>
                <c:formatCode>0</c:formatCode>
                <c:ptCount val="52"/>
                <c:pt idx="0">
                  <c:v>276.78160919540227</c:v>
                </c:pt>
                <c:pt idx="1">
                  <c:v>276.4003673094582</c:v>
                </c:pt>
                <c:pt idx="2">
                  <c:v>276.02017423200368</c:v>
                </c:pt>
                <c:pt idx="3">
                  <c:v>275.64102564102564</c:v>
                </c:pt>
                <c:pt idx="4">
                  <c:v>275.2629172382259</c:v>
                </c:pt>
                <c:pt idx="5">
                  <c:v>274.88584474885846</c:v>
                </c:pt>
                <c:pt idx="6">
                  <c:v>274.50980392156862</c:v>
                </c:pt>
                <c:pt idx="7">
                  <c:v>274.13479052823317</c:v>
                </c:pt>
                <c:pt idx="8">
                  <c:v>273.76080036380171</c:v>
                </c:pt>
                <c:pt idx="9">
                  <c:v>273.38782924613986</c:v>
                </c:pt>
                <c:pt idx="10">
                  <c:v>273.01587301587301</c:v>
                </c:pt>
                <c:pt idx="11">
                  <c:v>272.64492753623188</c:v>
                </c:pt>
                <c:pt idx="12">
                  <c:v>272.27498869289917</c:v>
                </c:pt>
                <c:pt idx="13">
                  <c:v>271.90605239385724</c:v>
                </c:pt>
                <c:pt idx="14">
                  <c:v>271.53811456923773</c:v>
                </c:pt>
                <c:pt idx="15">
                  <c:v>271.17117117117118</c:v>
                </c:pt>
                <c:pt idx="16">
                  <c:v>270.80521817363922</c:v>
                </c:pt>
                <c:pt idx="17">
                  <c:v>270.44025157232704</c:v>
                </c:pt>
                <c:pt idx="18">
                  <c:v>270.07626738447738</c:v>
                </c:pt>
                <c:pt idx="19">
                  <c:v>269.71326164874552</c:v>
                </c:pt>
                <c:pt idx="20">
                  <c:v>269.35123042505592</c:v>
                </c:pt>
                <c:pt idx="21">
                  <c:v>268.99016979445935</c:v>
                </c:pt>
                <c:pt idx="22">
                  <c:v>268.63007585899152</c:v>
                </c:pt>
                <c:pt idx="23">
                  <c:v>268.27094474153301</c:v>
                </c:pt>
                <c:pt idx="24">
                  <c:v>267.91277258566976</c:v>
                </c:pt>
                <c:pt idx="25">
                  <c:v>267.55555555555554</c:v>
                </c:pt>
                <c:pt idx="26">
                  <c:v>267.19928983577455</c:v>
                </c:pt>
                <c:pt idx="27">
                  <c:v>266.84397163120565</c:v>
                </c:pt>
                <c:pt idx="28">
                  <c:v>266.48959716688802</c:v>
                </c:pt>
                <c:pt idx="29">
                  <c:v>266.13616268788684</c:v>
                </c:pt>
                <c:pt idx="30">
                  <c:v>265.78366445916112</c:v>
                </c:pt>
                <c:pt idx="31">
                  <c:v>265.4320987654321</c:v>
                </c:pt>
                <c:pt idx="32">
                  <c:v>265.08146191105237</c:v>
                </c:pt>
                <c:pt idx="33">
                  <c:v>264.73175021987686</c:v>
                </c:pt>
                <c:pt idx="34">
                  <c:v>264.38296003513398</c:v>
                </c:pt>
                <c:pt idx="35">
                  <c:v>264.03508771929825</c:v>
                </c:pt>
                <c:pt idx="36">
                  <c:v>263.6881296539641</c:v>
                </c:pt>
                <c:pt idx="37">
                  <c:v>263.34208223972001</c:v>
                </c:pt>
                <c:pt idx="38">
                  <c:v>262.99694189602445</c:v>
                </c:pt>
                <c:pt idx="39">
                  <c:v>262.65270506108203</c:v>
                </c:pt>
                <c:pt idx="40">
                  <c:v>262.30936819172115</c:v>
                </c:pt>
                <c:pt idx="41">
                  <c:v>261.96692776327239</c:v>
                </c:pt>
                <c:pt idx="42">
                  <c:v>261.62538026944804</c:v>
                </c:pt>
                <c:pt idx="43">
                  <c:v>261.28472222222223</c:v>
                </c:pt>
                <c:pt idx="44">
                  <c:v>260.94495015171219</c:v>
                </c:pt>
                <c:pt idx="45">
                  <c:v>260.60606060606062</c:v>
                </c:pt>
                <c:pt idx="46">
                  <c:v>260.26805015131862</c:v>
                </c:pt>
                <c:pt idx="47">
                  <c:v>259.93091537132989</c:v>
                </c:pt>
                <c:pt idx="48">
                  <c:v>259.59465286761537</c:v>
                </c:pt>
                <c:pt idx="49">
                  <c:v>259.2592592592593</c:v>
                </c:pt>
                <c:pt idx="50">
                  <c:v>258.92473118279571</c:v>
                </c:pt>
                <c:pt idx="51">
                  <c:v>258.59106529209623</c:v>
                </c:pt>
              </c:numCache>
            </c:numRef>
          </c:yVal>
          <c:smooth val="1"/>
          <c:extLst xmlns:c16r2="http://schemas.microsoft.com/office/drawing/2015/06/chart">
            <c:ext xmlns:c16="http://schemas.microsoft.com/office/drawing/2014/chart" uri="{C3380CC4-5D6E-409C-BE32-E72D297353CC}">
              <c16:uniqueId val="{00000004-5483-4109-9A57-5C5467EB4996}"/>
            </c:ext>
          </c:extLst>
        </c:ser>
        <c:ser>
          <c:idx val="10"/>
          <c:order val="5"/>
          <c:tx>
            <c:strRef>
              <c:f>temps!$I$21</c:f>
              <c:strCache>
                <c:ptCount val="1"/>
                <c:pt idx="0">
                  <c:v>120 mn</c:v>
                </c:pt>
              </c:strCache>
            </c:strRef>
          </c:tx>
          <c:spPr>
            <a:ln w="22225">
              <a:solidFill>
                <a:srgbClr val="FF0000"/>
              </a:solidFill>
              <a:prstDash val="sysDot"/>
            </a:ln>
          </c:spPr>
          <c:marker>
            <c:symbol val="none"/>
          </c:marker>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temps!$J$21:$BI$21</c:f>
              <c:numCache>
                <c:formatCode>General</c:formatCode>
                <c:ptCount val="52"/>
                <c:pt idx="0">
                  <c:v>120</c:v>
                </c:pt>
                <c:pt idx="1">
                  <c:v>120</c:v>
                </c:pt>
                <c:pt idx="2">
                  <c:v>120</c:v>
                </c:pt>
                <c:pt idx="3">
                  <c:v>120</c:v>
                </c:pt>
                <c:pt idx="4">
                  <c:v>120</c:v>
                </c:pt>
                <c:pt idx="5">
                  <c:v>120</c:v>
                </c:pt>
                <c:pt idx="6">
                  <c:v>120</c:v>
                </c:pt>
                <c:pt idx="7">
                  <c:v>120</c:v>
                </c:pt>
                <c:pt idx="8">
                  <c:v>120</c:v>
                </c:pt>
                <c:pt idx="9">
                  <c:v>120</c:v>
                </c:pt>
                <c:pt idx="10">
                  <c:v>120</c:v>
                </c:pt>
                <c:pt idx="11">
                  <c:v>120</c:v>
                </c:pt>
                <c:pt idx="12">
                  <c:v>120</c:v>
                </c:pt>
                <c:pt idx="13">
                  <c:v>120</c:v>
                </c:pt>
                <c:pt idx="14">
                  <c:v>120</c:v>
                </c:pt>
                <c:pt idx="15">
                  <c:v>120</c:v>
                </c:pt>
                <c:pt idx="16">
                  <c:v>120</c:v>
                </c:pt>
                <c:pt idx="17">
                  <c:v>120</c:v>
                </c:pt>
                <c:pt idx="18">
                  <c:v>120</c:v>
                </c:pt>
                <c:pt idx="19">
                  <c:v>120</c:v>
                </c:pt>
                <c:pt idx="20">
                  <c:v>120</c:v>
                </c:pt>
                <c:pt idx="21">
                  <c:v>120</c:v>
                </c:pt>
                <c:pt idx="22">
                  <c:v>120</c:v>
                </c:pt>
                <c:pt idx="23">
                  <c:v>120</c:v>
                </c:pt>
                <c:pt idx="24">
                  <c:v>120</c:v>
                </c:pt>
                <c:pt idx="25">
                  <c:v>120</c:v>
                </c:pt>
                <c:pt idx="26">
                  <c:v>120</c:v>
                </c:pt>
                <c:pt idx="27">
                  <c:v>120</c:v>
                </c:pt>
                <c:pt idx="28">
                  <c:v>120</c:v>
                </c:pt>
                <c:pt idx="29">
                  <c:v>120</c:v>
                </c:pt>
                <c:pt idx="30">
                  <c:v>120</c:v>
                </c:pt>
                <c:pt idx="31">
                  <c:v>120</c:v>
                </c:pt>
                <c:pt idx="32">
                  <c:v>120</c:v>
                </c:pt>
                <c:pt idx="33">
                  <c:v>120</c:v>
                </c:pt>
                <c:pt idx="34">
                  <c:v>120</c:v>
                </c:pt>
                <c:pt idx="35">
                  <c:v>120</c:v>
                </c:pt>
                <c:pt idx="36">
                  <c:v>120</c:v>
                </c:pt>
                <c:pt idx="37">
                  <c:v>120</c:v>
                </c:pt>
                <c:pt idx="38">
                  <c:v>120</c:v>
                </c:pt>
                <c:pt idx="39">
                  <c:v>120</c:v>
                </c:pt>
                <c:pt idx="40">
                  <c:v>120</c:v>
                </c:pt>
                <c:pt idx="41">
                  <c:v>120</c:v>
                </c:pt>
                <c:pt idx="42">
                  <c:v>120</c:v>
                </c:pt>
                <c:pt idx="43">
                  <c:v>120</c:v>
                </c:pt>
                <c:pt idx="44">
                  <c:v>120</c:v>
                </c:pt>
                <c:pt idx="45">
                  <c:v>120</c:v>
                </c:pt>
                <c:pt idx="46">
                  <c:v>120</c:v>
                </c:pt>
                <c:pt idx="47">
                  <c:v>120</c:v>
                </c:pt>
                <c:pt idx="48">
                  <c:v>120</c:v>
                </c:pt>
                <c:pt idx="49">
                  <c:v>120</c:v>
                </c:pt>
                <c:pt idx="50">
                  <c:v>120</c:v>
                </c:pt>
                <c:pt idx="51">
                  <c:v>120</c:v>
                </c:pt>
              </c:numCache>
            </c:numRef>
          </c:yVal>
          <c:smooth val="1"/>
          <c:extLst xmlns:c16r2="http://schemas.microsoft.com/office/drawing/2015/06/chart">
            <c:ext xmlns:c16="http://schemas.microsoft.com/office/drawing/2014/chart" uri="{C3380CC4-5D6E-409C-BE32-E72D297353CC}">
              <c16:uniqueId val="{00000005-5483-4109-9A57-5C5467EB4996}"/>
            </c:ext>
          </c:extLst>
        </c:ser>
        <c:dLbls>
          <c:showLegendKey val="0"/>
          <c:showVal val="0"/>
          <c:showCatName val="0"/>
          <c:showSerName val="0"/>
          <c:showPercent val="0"/>
          <c:showBubbleSize val="0"/>
        </c:dLbls>
        <c:axId val="91315200"/>
        <c:axId val="91325568"/>
      </c:scatterChart>
      <c:valAx>
        <c:axId val="91315200"/>
        <c:scaling>
          <c:orientation val="minMax"/>
        </c:scaling>
        <c:delete val="0"/>
        <c:axPos val="b"/>
        <c:majorGridlines/>
        <c:minorGridlines/>
        <c:title>
          <c:tx>
            <c:rich>
              <a:bodyPr/>
              <a:lstStyle/>
              <a:p>
                <a:pPr>
                  <a:defRPr/>
                </a:pPr>
                <a:r>
                  <a:rPr lang="en-US"/>
                  <a:t>Concentration attendue f/l</a:t>
                </a:r>
              </a:p>
            </c:rich>
          </c:tx>
          <c:overlay val="0"/>
        </c:title>
        <c:numFmt formatCode="General" sourceLinked="1"/>
        <c:majorTickMark val="none"/>
        <c:minorTickMark val="none"/>
        <c:tickLblPos val="nextTo"/>
        <c:crossAx val="91325568"/>
        <c:crosses val="autoZero"/>
        <c:crossBetween val="midCat"/>
      </c:valAx>
      <c:valAx>
        <c:axId val="91325568"/>
        <c:scaling>
          <c:orientation val="minMax"/>
        </c:scaling>
        <c:delete val="0"/>
        <c:axPos val="l"/>
        <c:majorGridlines/>
        <c:title>
          <c:tx>
            <c:rich>
              <a:bodyPr/>
              <a:lstStyle/>
              <a:p>
                <a:pPr>
                  <a:defRPr/>
                </a:pPr>
                <a:r>
                  <a:rPr lang="en-US"/>
                  <a:t>temps  de prélévement maximum en miniute</a:t>
                </a:r>
              </a:p>
            </c:rich>
          </c:tx>
          <c:overlay val="0"/>
        </c:title>
        <c:numFmt formatCode="0" sourceLinked="1"/>
        <c:majorTickMark val="none"/>
        <c:minorTickMark val="none"/>
        <c:tickLblPos val="nextTo"/>
        <c:crossAx val="9131520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temps de saturation en fonction de l'empoussierement et  de la fraction du filtre analysé</a:t>
            </a:r>
          </a:p>
        </c:rich>
      </c:tx>
      <c:layout>
        <c:manualLayout>
          <c:xMode val="edge"/>
          <c:yMode val="edge"/>
          <c:x val="2.9843589634910763E-3"/>
          <c:y val="1.6580301861584941E-2"/>
        </c:manualLayout>
      </c:layout>
      <c:overlay val="0"/>
    </c:title>
    <c:autoTitleDeleted val="0"/>
    <c:plotArea>
      <c:layout>
        <c:manualLayout>
          <c:layoutTarget val="inner"/>
          <c:xMode val="edge"/>
          <c:yMode val="edge"/>
          <c:x val="6.1733233194379622E-2"/>
          <c:y val="1.4059077439935275E-2"/>
          <c:w val="0.85088876068747565"/>
          <c:h val="0.94286748112009389"/>
        </c:manualLayout>
      </c:layout>
      <c:scatterChart>
        <c:scatterStyle val="lineMarker"/>
        <c:varyColors val="0"/>
        <c:ser>
          <c:idx val="1"/>
          <c:order val="0"/>
          <c:tx>
            <c:v>1</c:v>
          </c:tx>
          <c:spPr>
            <a:ln>
              <a:prstDash val="dash"/>
            </a:ln>
          </c:spPr>
          <c:marker>
            <c:symbol val="none"/>
          </c:marker>
          <c:xVal>
            <c:numRef>
              <c:f>temps!$J$10:$FZ$10</c:f>
              <c:numCache>
                <c:formatCode>General</c:formatCode>
                <c:ptCount val="173"/>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pt idx="52">
                  <c:v>15540</c:v>
                </c:pt>
                <c:pt idx="53">
                  <c:v>15560</c:v>
                </c:pt>
                <c:pt idx="54">
                  <c:v>15580</c:v>
                </c:pt>
                <c:pt idx="55">
                  <c:v>15600</c:v>
                </c:pt>
                <c:pt idx="56">
                  <c:v>15620</c:v>
                </c:pt>
                <c:pt idx="57">
                  <c:v>15640</c:v>
                </c:pt>
                <c:pt idx="58">
                  <c:v>15660</c:v>
                </c:pt>
                <c:pt idx="59">
                  <c:v>15680</c:v>
                </c:pt>
                <c:pt idx="60">
                  <c:v>15700</c:v>
                </c:pt>
                <c:pt idx="61">
                  <c:v>15720</c:v>
                </c:pt>
                <c:pt idx="62">
                  <c:v>15740</c:v>
                </c:pt>
                <c:pt idx="63">
                  <c:v>15760</c:v>
                </c:pt>
                <c:pt idx="64">
                  <c:v>15780</c:v>
                </c:pt>
                <c:pt idx="65">
                  <c:v>15800</c:v>
                </c:pt>
                <c:pt idx="66">
                  <c:v>15820</c:v>
                </c:pt>
                <c:pt idx="67">
                  <c:v>15840</c:v>
                </c:pt>
                <c:pt idx="68">
                  <c:v>15860</c:v>
                </c:pt>
                <c:pt idx="69">
                  <c:v>15880</c:v>
                </c:pt>
                <c:pt idx="70">
                  <c:v>15900</c:v>
                </c:pt>
                <c:pt idx="71">
                  <c:v>15920</c:v>
                </c:pt>
                <c:pt idx="72">
                  <c:v>15940</c:v>
                </c:pt>
                <c:pt idx="73">
                  <c:v>15960</c:v>
                </c:pt>
                <c:pt idx="74">
                  <c:v>15980</c:v>
                </c:pt>
                <c:pt idx="75">
                  <c:v>16000</c:v>
                </c:pt>
                <c:pt idx="76">
                  <c:v>16020</c:v>
                </c:pt>
                <c:pt idx="77">
                  <c:v>16040</c:v>
                </c:pt>
                <c:pt idx="78">
                  <c:v>16060</c:v>
                </c:pt>
                <c:pt idx="79">
                  <c:v>16080</c:v>
                </c:pt>
                <c:pt idx="80">
                  <c:v>16100</c:v>
                </c:pt>
                <c:pt idx="81">
                  <c:v>16120</c:v>
                </c:pt>
                <c:pt idx="82">
                  <c:v>16140</c:v>
                </c:pt>
                <c:pt idx="83">
                  <c:v>16160</c:v>
                </c:pt>
                <c:pt idx="84">
                  <c:v>16180</c:v>
                </c:pt>
                <c:pt idx="85">
                  <c:v>16200</c:v>
                </c:pt>
                <c:pt idx="86">
                  <c:v>16220</c:v>
                </c:pt>
                <c:pt idx="87">
                  <c:v>16240</c:v>
                </c:pt>
                <c:pt idx="88">
                  <c:v>16260</c:v>
                </c:pt>
                <c:pt idx="89">
                  <c:v>16280</c:v>
                </c:pt>
                <c:pt idx="90">
                  <c:v>16300</c:v>
                </c:pt>
                <c:pt idx="91">
                  <c:v>16320</c:v>
                </c:pt>
                <c:pt idx="92">
                  <c:v>16340</c:v>
                </c:pt>
                <c:pt idx="93">
                  <c:v>16360</c:v>
                </c:pt>
                <c:pt idx="94">
                  <c:v>16380</c:v>
                </c:pt>
                <c:pt idx="95">
                  <c:v>16400</c:v>
                </c:pt>
                <c:pt idx="96">
                  <c:v>16420</c:v>
                </c:pt>
                <c:pt idx="97">
                  <c:v>16440</c:v>
                </c:pt>
                <c:pt idx="98">
                  <c:v>16460</c:v>
                </c:pt>
                <c:pt idx="99">
                  <c:v>16480</c:v>
                </c:pt>
                <c:pt idx="100">
                  <c:v>16500</c:v>
                </c:pt>
                <c:pt idx="101">
                  <c:v>16520</c:v>
                </c:pt>
                <c:pt idx="102">
                  <c:v>16540</c:v>
                </c:pt>
                <c:pt idx="103">
                  <c:v>16560</c:v>
                </c:pt>
                <c:pt idx="104">
                  <c:v>16580</c:v>
                </c:pt>
                <c:pt idx="105">
                  <c:v>16600</c:v>
                </c:pt>
                <c:pt idx="106">
                  <c:v>16620</c:v>
                </c:pt>
                <c:pt idx="107">
                  <c:v>16640</c:v>
                </c:pt>
                <c:pt idx="108">
                  <c:v>16660</c:v>
                </c:pt>
                <c:pt idx="109">
                  <c:v>16680</c:v>
                </c:pt>
                <c:pt idx="110">
                  <c:v>16700</c:v>
                </c:pt>
                <c:pt idx="111">
                  <c:v>16720</c:v>
                </c:pt>
                <c:pt idx="112">
                  <c:v>16740</c:v>
                </c:pt>
                <c:pt idx="113">
                  <c:v>16760</c:v>
                </c:pt>
                <c:pt idx="114">
                  <c:v>16780</c:v>
                </c:pt>
                <c:pt idx="115">
                  <c:v>16800</c:v>
                </c:pt>
                <c:pt idx="116">
                  <c:v>16820</c:v>
                </c:pt>
                <c:pt idx="117">
                  <c:v>16840</c:v>
                </c:pt>
                <c:pt idx="118">
                  <c:v>16860</c:v>
                </c:pt>
                <c:pt idx="119">
                  <c:v>16880</c:v>
                </c:pt>
                <c:pt idx="120">
                  <c:v>16900</c:v>
                </c:pt>
                <c:pt idx="121">
                  <c:v>16920</c:v>
                </c:pt>
                <c:pt idx="122">
                  <c:v>16940</c:v>
                </c:pt>
                <c:pt idx="123">
                  <c:v>16960</c:v>
                </c:pt>
                <c:pt idx="124">
                  <c:v>16980</c:v>
                </c:pt>
                <c:pt idx="125">
                  <c:v>17000</c:v>
                </c:pt>
                <c:pt idx="126">
                  <c:v>17020</c:v>
                </c:pt>
                <c:pt idx="127">
                  <c:v>17040</c:v>
                </c:pt>
                <c:pt idx="128">
                  <c:v>17060</c:v>
                </c:pt>
                <c:pt idx="129">
                  <c:v>17080</c:v>
                </c:pt>
                <c:pt idx="130">
                  <c:v>17100</c:v>
                </c:pt>
                <c:pt idx="131">
                  <c:v>17120</c:v>
                </c:pt>
                <c:pt idx="132">
                  <c:v>17140</c:v>
                </c:pt>
                <c:pt idx="133">
                  <c:v>17160</c:v>
                </c:pt>
                <c:pt idx="134">
                  <c:v>17180</c:v>
                </c:pt>
                <c:pt idx="135">
                  <c:v>17200</c:v>
                </c:pt>
                <c:pt idx="136">
                  <c:v>17220</c:v>
                </c:pt>
                <c:pt idx="137">
                  <c:v>17240</c:v>
                </c:pt>
                <c:pt idx="138">
                  <c:v>17260</c:v>
                </c:pt>
                <c:pt idx="139">
                  <c:v>17280</c:v>
                </c:pt>
                <c:pt idx="140">
                  <c:v>17300</c:v>
                </c:pt>
                <c:pt idx="141">
                  <c:v>17320</c:v>
                </c:pt>
                <c:pt idx="142">
                  <c:v>17340</c:v>
                </c:pt>
                <c:pt idx="143">
                  <c:v>17360</c:v>
                </c:pt>
                <c:pt idx="144">
                  <c:v>17380</c:v>
                </c:pt>
                <c:pt idx="145">
                  <c:v>17400</c:v>
                </c:pt>
                <c:pt idx="146">
                  <c:v>17420</c:v>
                </c:pt>
                <c:pt idx="147">
                  <c:v>17440</c:v>
                </c:pt>
                <c:pt idx="148">
                  <c:v>17460</c:v>
                </c:pt>
                <c:pt idx="149">
                  <c:v>17480</c:v>
                </c:pt>
                <c:pt idx="150">
                  <c:v>17500</c:v>
                </c:pt>
                <c:pt idx="151">
                  <c:v>17520</c:v>
                </c:pt>
                <c:pt idx="152">
                  <c:v>17540</c:v>
                </c:pt>
                <c:pt idx="153">
                  <c:v>17560</c:v>
                </c:pt>
                <c:pt idx="154">
                  <c:v>17580</c:v>
                </c:pt>
                <c:pt idx="155">
                  <c:v>17600</c:v>
                </c:pt>
                <c:pt idx="156">
                  <c:v>17620</c:v>
                </c:pt>
                <c:pt idx="157">
                  <c:v>17640</c:v>
                </c:pt>
                <c:pt idx="158">
                  <c:v>17660</c:v>
                </c:pt>
                <c:pt idx="159">
                  <c:v>17680</c:v>
                </c:pt>
                <c:pt idx="160">
                  <c:v>17700</c:v>
                </c:pt>
                <c:pt idx="161">
                  <c:v>17720</c:v>
                </c:pt>
                <c:pt idx="162">
                  <c:v>17740</c:v>
                </c:pt>
                <c:pt idx="163">
                  <c:v>17760</c:v>
                </c:pt>
                <c:pt idx="164">
                  <c:v>17780</c:v>
                </c:pt>
                <c:pt idx="165">
                  <c:v>17800</c:v>
                </c:pt>
                <c:pt idx="166">
                  <c:v>17820</c:v>
                </c:pt>
                <c:pt idx="167">
                  <c:v>17840</c:v>
                </c:pt>
                <c:pt idx="168">
                  <c:v>17860</c:v>
                </c:pt>
                <c:pt idx="169">
                  <c:v>17880</c:v>
                </c:pt>
                <c:pt idx="170">
                  <c:v>17900</c:v>
                </c:pt>
                <c:pt idx="171">
                  <c:v>17920</c:v>
                </c:pt>
                <c:pt idx="172">
                  <c:v>17940</c:v>
                </c:pt>
              </c:numCache>
            </c:numRef>
          </c:xVal>
          <c:yVal>
            <c:numRef>
              <c:f>temps!$J$11:$FZ$11</c:f>
              <c:numCache>
                <c:formatCode>0</c:formatCode>
                <c:ptCount val="173"/>
                <c:pt idx="0">
                  <c:v>34.597701149425284</c:v>
                </c:pt>
                <c:pt idx="1">
                  <c:v>34.550045913682276</c:v>
                </c:pt>
                <c:pt idx="2">
                  <c:v>34.50252177900046</c:v>
                </c:pt>
                <c:pt idx="3">
                  <c:v>34.455128205128204</c:v>
                </c:pt>
                <c:pt idx="4">
                  <c:v>34.407864654778237</c:v>
                </c:pt>
                <c:pt idx="5">
                  <c:v>34.360730593607308</c:v>
                </c:pt>
                <c:pt idx="6">
                  <c:v>34.313725490196077</c:v>
                </c:pt>
                <c:pt idx="7">
                  <c:v>34.266848816029146</c:v>
                </c:pt>
                <c:pt idx="8">
                  <c:v>34.220100045475213</c:v>
                </c:pt>
                <c:pt idx="9">
                  <c:v>34.173478655767482</c:v>
                </c:pt>
                <c:pt idx="10">
                  <c:v>34.126984126984127</c:v>
                </c:pt>
                <c:pt idx="11">
                  <c:v>34.080615942028984</c:v>
                </c:pt>
                <c:pt idx="12">
                  <c:v>34.034373586612396</c:v>
                </c:pt>
                <c:pt idx="13">
                  <c:v>33.988256549232155</c:v>
                </c:pt>
                <c:pt idx="14">
                  <c:v>33.942264321154717</c:v>
                </c:pt>
                <c:pt idx="15">
                  <c:v>33.896396396396398</c:v>
                </c:pt>
                <c:pt idx="16">
                  <c:v>33.850652271704902</c:v>
                </c:pt>
                <c:pt idx="17">
                  <c:v>33.80503144654088</c:v>
                </c:pt>
                <c:pt idx="18">
                  <c:v>33.759533423059672</c:v>
                </c:pt>
                <c:pt idx="19">
                  <c:v>33.714157706093189</c:v>
                </c:pt>
                <c:pt idx="20">
                  <c:v>33.66890380313199</c:v>
                </c:pt>
                <c:pt idx="21">
                  <c:v>33.623771224307418</c:v>
                </c:pt>
                <c:pt idx="22">
                  <c:v>33.57875948237394</c:v>
                </c:pt>
                <c:pt idx="23">
                  <c:v>33.533868092691627</c:v>
                </c:pt>
                <c:pt idx="24">
                  <c:v>33.48909657320872</c:v>
                </c:pt>
                <c:pt idx="25">
                  <c:v>33.444444444444443</c:v>
                </c:pt>
                <c:pt idx="26">
                  <c:v>33.399911229471819</c:v>
                </c:pt>
                <c:pt idx="27">
                  <c:v>33.355496453900706</c:v>
                </c:pt>
                <c:pt idx="28">
                  <c:v>33.311199645861002</c:v>
                </c:pt>
                <c:pt idx="29">
                  <c:v>33.267020335985855</c:v>
                </c:pt>
                <c:pt idx="30">
                  <c:v>33.22295805739514</c:v>
                </c:pt>
                <c:pt idx="31">
                  <c:v>33.179012345679013</c:v>
                </c:pt>
                <c:pt idx="32">
                  <c:v>33.135182738881547</c:v>
                </c:pt>
                <c:pt idx="33">
                  <c:v>33.091468777484607</c:v>
                </c:pt>
                <c:pt idx="34">
                  <c:v>33.047870004391747</c:v>
                </c:pt>
                <c:pt idx="35">
                  <c:v>33.004385964912281</c:v>
                </c:pt>
                <c:pt idx="36">
                  <c:v>32.961016206745512</c:v>
                </c:pt>
                <c:pt idx="37">
                  <c:v>32.917760279965002</c:v>
                </c:pt>
                <c:pt idx="38">
                  <c:v>32.874617737003057</c:v>
                </c:pt>
                <c:pt idx="39">
                  <c:v>32.831588132635254</c:v>
                </c:pt>
                <c:pt idx="40">
                  <c:v>32.788671023965144</c:v>
                </c:pt>
                <c:pt idx="41">
                  <c:v>32.745865970409049</c:v>
                </c:pt>
                <c:pt idx="42">
                  <c:v>32.703172533681006</c:v>
                </c:pt>
                <c:pt idx="43">
                  <c:v>32.660590277777779</c:v>
                </c:pt>
                <c:pt idx="44">
                  <c:v>32.618118768964024</c:v>
                </c:pt>
                <c:pt idx="45">
                  <c:v>32.575757575757578</c:v>
                </c:pt>
                <c:pt idx="46">
                  <c:v>32.533506268914827</c:v>
                </c:pt>
                <c:pt idx="47">
                  <c:v>32.491364421416236</c:v>
                </c:pt>
                <c:pt idx="48">
                  <c:v>32.449331608451921</c:v>
                </c:pt>
                <c:pt idx="49">
                  <c:v>32.407407407407412</c:v>
                </c:pt>
                <c:pt idx="50">
                  <c:v>32.365591397849464</c:v>
                </c:pt>
                <c:pt idx="51">
                  <c:v>32.323883161512029</c:v>
                </c:pt>
                <c:pt idx="52">
                  <c:v>32.282282282282281</c:v>
                </c:pt>
                <c:pt idx="53">
                  <c:v>32.240788346186804</c:v>
                </c:pt>
                <c:pt idx="54">
                  <c:v>32.199400941377839</c:v>
                </c:pt>
                <c:pt idx="55">
                  <c:v>32.158119658119659</c:v>
                </c:pt>
                <c:pt idx="56">
                  <c:v>32.116944088775078</c:v>
                </c:pt>
                <c:pt idx="57">
                  <c:v>32.075873827791987</c:v>
                </c:pt>
                <c:pt idx="58">
                  <c:v>32.03490847169008</c:v>
                </c:pt>
                <c:pt idx="59">
                  <c:v>31.99404761904762</c:v>
                </c:pt>
                <c:pt idx="60">
                  <c:v>31.953290870488321</c:v>
                </c:pt>
                <c:pt idx="61">
                  <c:v>31.912637828668363</c:v>
                </c:pt>
                <c:pt idx="62">
                  <c:v>31.872088098263447</c:v>
                </c:pt>
                <c:pt idx="63">
                  <c:v>31.831641285956007</c:v>
                </c:pt>
                <c:pt idx="64">
                  <c:v>31.791297000422475</c:v>
                </c:pt>
                <c:pt idx="65">
                  <c:v>31.751054852320674</c:v>
                </c:pt>
                <c:pt idx="66">
                  <c:v>31.710914454277287</c:v>
                </c:pt>
                <c:pt idx="67">
                  <c:v>31.670875420875419</c:v>
                </c:pt>
                <c:pt idx="68">
                  <c:v>31.630937368642289</c:v>
                </c:pt>
                <c:pt idx="69">
                  <c:v>31.591099916036942</c:v>
                </c:pt>
                <c:pt idx="70">
                  <c:v>31.551362683438157</c:v>
                </c:pt>
                <c:pt idx="71">
                  <c:v>31.511725293132329</c:v>
                </c:pt>
                <c:pt idx="72">
                  <c:v>31.472187369301547</c:v>
                </c:pt>
                <c:pt idx="73">
                  <c:v>31.432748538011694</c:v>
                </c:pt>
                <c:pt idx="74">
                  <c:v>31.393408427200669</c:v>
                </c:pt>
                <c:pt idx="75">
                  <c:v>31.354166666666668</c:v>
                </c:pt>
                <c:pt idx="76">
                  <c:v>31.315022888056593</c:v>
                </c:pt>
                <c:pt idx="77">
                  <c:v>31.27597672485453</c:v>
                </c:pt>
                <c:pt idx="78">
                  <c:v>31.237027812370275</c:v>
                </c:pt>
                <c:pt idx="79">
                  <c:v>31.198175787728029</c:v>
                </c:pt>
                <c:pt idx="80">
                  <c:v>31.159420289855074</c:v>
                </c:pt>
                <c:pt idx="81">
                  <c:v>31.120760959470633</c:v>
                </c:pt>
                <c:pt idx="82">
                  <c:v>31.082197439074761</c:v>
                </c:pt>
                <c:pt idx="83">
                  <c:v>31.043729372937293</c:v>
                </c:pt>
                <c:pt idx="84">
                  <c:v>31.005356407086939</c:v>
                </c:pt>
                <c:pt idx="85">
                  <c:v>30.967078189300413</c:v>
                </c:pt>
                <c:pt idx="86">
                  <c:v>30.928894369091655</c:v>
                </c:pt>
                <c:pt idx="87">
                  <c:v>30.890804597701148</c:v>
                </c:pt>
                <c:pt idx="88">
                  <c:v>30.85280852808528</c:v>
                </c:pt>
                <c:pt idx="89">
                  <c:v>30.814905814905813</c:v>
                </c:pt>
                <c:pt idx="90">
                  <c:v>30.777096114519427</c:v>
                </c:pt>
                <c:pt idx="91">
                  <c:v>30.739379084967322</c:v>
                </c:pt>
                <c:pt idx="92">
                  <c:v>30.701754385964914</c:v>
                </c:pt>
                <c:pt idx="93">
                  <c:v>30.664221678891607</c:v>
                </c:pt>
                <c:pt idx="94">
                  <c:v>30.626780626780626</c:v>
                </c:pt>
                <c:pt idx="95">
                  <c:v>30.589430894308943</c:v>
                </c:pt>
                <c:pt idx="96">
                  <c:v>30.55217214778725</c:v>
                </c:pt>
                <c:pt idx="97">
                  <c:v>30.51500405515004</c:v>
                </c:pt>
                <c:pt idx="98">
                  <c:v>30.477926285945728</c:v>
                </c:pt>
                <c:pt idx="99">
                  <c:v>30.440938511326863</c:v>
                </c:pt>
                <c:pt idx="100">
                  <c:v>30.404040404040405</c:v>
                </c:pt>
                <c:pt idx="101">
                  <c:v>30.36723163841808</c:v>
                </c:pt>
                <c:pt idx="102">
                  <c:v>30.33051189036679</c:v>
                </c:pt>
                <c:pt idx="103">
                  <c:v>30.293880837359097</c:v>
                </c:pt>
                <c:pt idx="104">
                  <c:v>30.257338158423803</c:v>
                </c:pt>
                <c:pt idx="105">
                  <c:v>30.220883534136547</c:v>
                </c:pt>
                <c:pt idx="106">
                  <c:v>30.184516646610508</c:v>
                </c:pt>
                <c:pt idx="107">
                  <c:v>30.148237179487179</c:v>
                </c:pt>
                <c:pt idx="108">
                  <c:v>30.11204481792717</c:v>
                </c:pt>
                <c:pt idx="109">
                  <c:v>30.07593924860112</c:v>
                </c:pt>
                <c:pt idx="110">
                  <c:v>30.039920159680637</c:v>
                </c:pt>
                <c:pt idx="111">
                  <c:v>30.003987240829346</c:v>
                </c:pt>
                <c:pt idx="112">
                  <c:v>29.968140183193949</c:v>
                </c:pt>
                <c:pt idx="113">
                  <c:v>29.932378679395384</c:v>
                </c:pt>
                <c:pt idx="114">
                  <c:v>29.896702423520065</c:v>
                </c:pt>
                <c:pt idx="115">
                  <c:v>29.861111111111111</c:v>
                </c:pt>
                <c:pt idx="116">
                  <c:v>29.825604439159733</c:v>
                </c:pt>
                <c:pt idx="117">
                  <c:v>29.790182106096594</c:v>
                </c:pt>
                <c:pt idx="118">
                  <c:v>29.754843811783314</c:v>
                </c:pt>
                <c:pt idx="119">
                  <c:v>29.719589257503952</c:v>
                </c:pt>
                <c:pt idx="120">
                  <c:v>29.684418145956609</c:v>
                </c:pt>
                <c:pt idx="121">
                  <c:v>29.649330181245077</c:v>
                </c:pt>
                <c:pt idx="122">
                  <c:v>29.614325068870524</c:v>
                </c:pt>
                <c:pt idx="123">
                  <c:v>29.57940251572327</c:v>
                </c:pt>
                <c:pt idx="124">
                  <c:v>29.5445622300746</c:v>
                </c:pt>
                <c:pt idx="125">
                  <c:v>29.509803921568629</c:v>
                </c:pt>
                <c:pt idx="126">
                  <c:v>29.475127301214258</c:v>
                </c:pt>
                <c:pt idx="127">
                  <c:v>29.440532081377153</c:v>
                </c:pt>
                <c:pt idx="128">
                  <c:v>29.406017975771785</c:v>
                </c:pt>
                <c:pt idx="129">
                  <c:v>29.37158469945355</c:v>
                </c:pt>
                <c:pt idx="130">
                  <c:v>29.337231968810915</c:v>
                </c:pt>
                <c:pt idx="131">
                  <c:v>29.302959501557634</c:v>
                </c:pt>
                <c:pt idx="132">
                  <c:v>29.268767016725008</c:v>
                </c:pt>
                <c:pt idx="133">
                  <c:v>29.234654234654233</c:v>
                </c:pt>
                <c:pt idx="134">
                  <c:v>29.200620876988747</c:v>
                </c:pt>
                <c:pt idx="135">
                  <c:v>29.166666666666668</c:v>
                </c:pt>
                <c:pt idx="136">
                  <c:v>29.132791327913278</c:v>
                </c:pt>
                <c:pt idx="137">
                  <c:v>29.098994586233562</c:v>
                </c:pt>
                <c:pt idx="138">
                  <c:v>29.06527616840479</c:v>
                </c:pt>
                <c:pt idx="139">
                  <c:v>29.031635802469136</c:v>
                </c:pt>
                <c:pt idx="140">
                  <c:v>28.998073217726397</c:v>
                </c:pt>
                <c:pt idx="141">
                  <c:v>28.964588144726715</c:v>
                </c:pt>
                <c:pt idx="142">
                  <c:v>28.931180315263362</c:v>
                </c:pt>
                <c:pt idx="143">
                  <c:v>28.897849462365588</c:v>
                </c:pt>
                <c:pt idx="144">
                  <c:v>28.864595320291524</c:v>
                </c:pt>
                <c:pt idx="145">
                  <c:v>28.83141762452107</c:v>
                </c:pt>
                <c:pt idx="146">
                  <c:v>28.798316111748946</c:v>
                </c:pt>
                <c:pt idx="147">
                  <c:v>28.765290519877677</c:v>
                </c:pt>
                <c:pt idx="148">
                  <c:v>28.73234058801069</c:v>
                </c:pt>
                <c:pt idx="149">
                  <c:v>28.699466056445459</c:v>
                </c:pt>
                <c:pt idx="150">
                  <c:v>28.666666666666668</c:v>
                </c:pt>
                <c:pt idx="151">
                  <c:v>28.633942161339419</c:v>
                </c:pt>
                <c:pt idx="152">
                  <c:v>28.601292284302545</c:v>
                </c:pt>
                <c:pt idx="153">
                  <c:v>28.568716780561882</c:v>
                </c:pt>
                <c:pt idx="154">
                  <c:v>28.536215396283655</c:v>
                </c:pt>
                <c:pt idx="155">
                  <c:v>28.503787878787879</c:v>
                </c:pt>
                <c:pt idx="156">
                  <c:v>28.471433976541807</c:v>
                </c:pt>
                <c:pt idx="157">
                  <c:v>28.43915343915344</c:v>
                </c:pt>
                <c:pt idx="158">
                  <c:v>28.406946017365044</c:v>
                </c:pt>
                <c:pt idx="159">
                  <c:v>28.374811463046758</c:v>
                </c:pt>
                <c:pt idx="160">
                  <c:v>28.342749529190204</c:v>
                </c:pt>
                <c:pt idx="161">
                  <c:v>28.310759969902183</c:v>
                </c:pt>
                <c:pt idx="162">
                  <c:v>28.278842540398347</c:v>
                </c:pt>
                <c:pt idx="163">
                  <c:v>28.246996996996998</c:v>
                </c:pt>
                <c:pt idx="164">
                  <c:v>28.215223097112858</c:v>
                </c:pt>
                <c:pt idx="165">
                  <c:v>28.183520599250937</c:v>
                </c:pt>
                <c:pt idx="166">
                  <c:v>28.151889263000374</c:v>
                </c:pt>
                <c:pt idx="167">
                  <c:v>28.1203288490284</c:v>
                </c:pt>
                <c:pt idx="168">
                  <c:v>28.088839119074279</c:v>
                </c:pt>
                <c:pt idx="169">
                  <c:v>28.057419835943325</c:v>
                </c:pt>
                <c:pt idx="170">
                  <c:v>28.026070763500929</c:v>
                </c:pt>
                <c:pt idx="171">
                  <c:v>27.994791666666668</c:v>
                </c:pt>
                <c:pt idx="172">
                  <c:v>27.963582311408398</c:v>
                </c:pt>
              </c:numCache>
            </c:numRef>
          </c:yVal>
          <c:smooth val="0"/>
          <c:extLst xmlns:c16r2="http://schemas.microsoft.com/office/drawing/2015/06/chart">
            <c:ext xmlns:c16="http://schemas.microsoft.com/office/drawing/2014/chart" uri="{C3380CC4-5D6E-409C-BE32-E72D297353CC}">
              <c16:uniqueId val="{00000000-273C-48B0-B0FC-A612B9CEC42E}"/>
            </c:ext>
          </c:extLst>
        </c:ser>
        <c:ser>
          <c:idx val="0"/>
          <c:order val="1"/>
          <c:tx>
            <c:v>0.75</c:v>
          </c:tx>
          <c:spPr>
            <a:ln>
              <a:prstDash val="dash"/>
            </a:ln>
          </c:spPr>
          <c:marker>
            <c:symbol val="none"/>
          </c:marker>
          <c:xVal>
            <c:numRef>
              <c:f>temps!$J$10:$FZ$10</c:f>
              <c:numCache>
                <c:formatCode>General</c:formatCode>
                <c:ptCount val="173"/>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pt idx="52">
                  <c:v>15540</c:v>
                </c:pt>
                <c:pt idx="53">
                  <c:v>15560</c:v>
                </c:pt>
                <c:pt idx="54">
                  <c:v>15580</c:v>
                </c:pt>
                <c:pt idx="55">
                  <c:v>15600</c:v>
                </c:pt>
                <c:pt idx="56">
                  <c:v>15620</c:v>
                </c:pt>
                <c:pt idx="57">
                  <c:v>15640</c:v>
                </c:pt>
                <c:pt idx="58">
                  <c:v>15660</c:v>
                </c:pt>
                <c:pt idx="59">
                  <c:v>15680</c:v>
                </c:pt>
                <c:pt idx="60">
                  <c:v>15700</c:v>
                </c:pt>
                <c:pt idx="61">
                  <c:v>15720</c:v>
                </c:pt>
                <c:pt idx="62">
                  <c:v>15740</c:v>
                </c:pt>
                <c:pt idx="63">
                  <c:v>15760</c:v>
                </c:pt>
                <c:pt idx="64">
                  <c:v>15780</c:v>
                </c:pt>
                <c:pt idx="65">
                  <c:v>15800</c:v>
                </c:pt>
                <c:pt idx="66">
                  <c:v>15820</c:v>
                </c:pt>
                <c:pt idx="67">
                  <c:v>15840</c:v>
                </c:pt>
                <c:pt idx="68">
                  <c:v>15860</c:v>
                </c:pt>
                <c:pt idx="69">
                  <c:v>15880</c:v>
                </c:pt>
                <c:pt idx="70">
                  <c:v>15900</c:v>
                </c:pt>
                <c:pt idx="71">
                  <c:v>15920</c:v>
                </c:pt>
                <c:pt idx="72">
                  <c:v>15940</c:v>
                </c:pt>
                <c:pt idx="73">
                  <c:v>15960</c:v>
                </c:pt>
                <c:pt idx="74">
                  <c:v>15980</c:v>
                </c:pt>
                <c:pt idx="75">
                  <c:v>16000</c:v>
                </c:pt>
                <c:pt idx="76">
                  <c:v>16020</c:v>
                </c:pt>
                <c:pt idx="77">
                  <c:v>16040</c:v>
                </c:pt>
                <c:pt idx="78">
                  <c:v>16060</c:v>
                </c:pt>
                <c:pt idx="79">
                  <c:v>16080</c:v>
                </c:pt>
                <c:pt idx="80">
                  <c:v>16100</c:v>
                </c:pt>
                <c:pt idx="81">
                  <c:v>16120</c:v>
                </c:pt>
                <c:pt idx="82">
                  <c:v>16140</c:v>
                </c:pt>
                <c:pt idx="83">
                  <c:v>16160</c:v>
                </c:pt>
                <c:pt idx="84">
                  <c:v>16180</c:v>
                </c:pt>
                <c:pt idx="85">
                  <c:v>16200</c:v>
                </c:pt>
                <c:pt idx="86">
                  <c:v>16220</c:v>
                </c:pt>
                <c:pt idx="87">
                  <c:v>16240</c:v>
                </c:pt>
                <c:pt idx="88">
                  <c:v>16260</c:v>
                </c:pt>
                <c:pt idx="89">
                  <c:v>16280</c:v>
                </c:pt>
                <c:pt idx="90">
                  <c:v>16300</c:v>
                </c:pt>
                <c:pt idx="91">
                  <c:v>16320</c:v>
                </c:pt>
                <c:pt idx="92">
                  <c:v>16340</c:v>
                </c:pt>
                <c:pt idx="93">
                  <c:v>16360</c:v>
                </c:pt>
                <c:pt idx="94">
                  <c:v>16380</c:v>
                </c:pt>
                <c:pt idx="95">
                  <c:v>16400</c:v>
                </c:pt>
                <c:pt idx="96">
                  <c:v>16420</c:v>
                </c:pt>
                <c:pt idx="97">
                  <c:v>16440</c:v>
                </c:pt>
                <c:pt idx="98">
                  <c:v>16460</c:v>
                </c:pt>
                <c:pt idx="99">
                  <c:v>16480</c:v>
                </c:pt>
                <c:pt idx="100">
                  <c:v>16500</c:v>
                </c:pt>
                <c:pt idx="101">
                  <c:v>16520</c:v>
                </c:pt>
                <c:pt idx="102">
                  <c:v>16540</c:v>
                </c:pt>
                <c:pt idx="103">
                  <c:v>16560</c:v>
                </c:pt>
                <c:pt idx="104">
                  <c:v>16580</c:v>
                </c:pt>
                <c:pt idx="105">
                  <c:v>16600</c:v>
                </c:pt>
                <c:pt idx="106">
                  <c:v>16620</c:v>
                </c:pt>
                <c:pt idx="107">
                  <c:v>16640</c:v>
                </c:pt>
                <c:pt idx="108">
                  <c:v>16660</c:v>
                </c:pt>
                <c:pt idx="109">
                  <c:v>16680</c:v>
                </c:pt>
                <c:pt idx="110">
                  <c:v>16700</c:v>
                </c:pt>
                <c:pt idx="111">
                  <c:v>16720</c:v>
                </c:pt>
                <c:pt idx="112">
                  <c:v>16740</c:v>
                </c:pt>
                <c:pt idx="113">
                  <c:v>16760</c:v>
                </c:pt>
                <c:pt idx="114">
                  <c:v>16780</c:v>
                </c:pt>
                <c:pt idx="115">
                  <c:v>16800</c:v>
                </c:pt>
                <c:pt idx="116">
                  <c:v>16820</c:v>
                </c:pt>
                <c:pt idx="117">
                  <c:v>16840</c:v>
                </c:pt>
                <c:pt idx="118">
                  <c:v>16860</c:v>
                </c:pt>
                <c:pt idx="119">
                  <c:v>16880</c:v>
                </c:pt>
                <c:pt idx="120">
                  <c:v>16900</c:v>
                </c:pt>
                <c:pt idx="121">
                  <c:v>16920</c:v>
                </c:pt>
                <c:pt idx="122">
                  <c:v>16940</c:v>
                </c:pt>
                <c:pt idx="123">
                  <c:v>16960</c:v>
                </c:pt>
                <c:pt idx="124">
                  <c:v>16980</c:v>
                </c:pt>
                <c:pt idx="125">
                  <c:v>17000</c:v>
                </c:pt>
                <c:pt idx="126">
                  <c:v>17020</c:v>
                </c:pt>
                <c:pt idx="127">
                  <c:v>17040</c:v>
                </c:pt>
                <c:pt idx="128">
                  <c:v>17060</c:v>
                </c:pt>
                <c:pt idx="129">
                  <c:v>17080</c:v>
                </c:pt>
                <c:pt idx="130">
                  <c:v>17100</c:v>
                </c:pt>
                <c:pt idx="131">
                  <c:v>17120</c:v>
                </c:pt>
                <c:pt idx="132">
                  <c:v>17140</c:v>
                </c:pt>
                <c:pt idx="133">
                  <c:v>17160</c:v>
                </c:pt>
                <c:pt idx="134">
                  <c:v>17180</c:v>
                </c:pt>
                <c:pt idx="135">
                  <c:v>17200</c:v>
                </c:pt>
                <c:pt idx="136">
                  <c:v>17220</c:v>
                </c:pt>
                <c:pt idx="137">
                  <c:v>17240</c:v>
                </c:pt>
                <c:pt idx="138">
                  <c:v>17260</c:v>
                </c:pt>
                <c:pt idx="139">
                  <c:v>17280</c:v>
                </c:pt>
                <c:pt idx="140">
                  <c:v>17300</c:v>
                </c:pt>
                <c:pt idx="141">
                  <c:v>17320</c:v>
                </c:pt>
                <c:pt idx="142">
                  <c:v>17340</c:v>
                </c:pt>
                <c:pt idx="143">
                  <c:v>17360</c:v>
                </c:pt>
                <c:pt idx="144">
                  <c:v>17380</c:v>
                </c:pt>
                <c:pt idx="145">
                  <c:v>17400</c:v>
                </c:pt>
                <c:pt idx="146">
                  <c:v>17420</c:v>
                </c:pt>
                <c:pt idx="147">
                  <c:v>17440</c:v>
                </c:pt>
                <c:pt idx="148">
                  <c:v>17460</c:v>
                </c:pt>
                <c:pt idx="149">
                  <c:v>17480</c:v>
                </c:pt>
                <c:pt idx="150">
                  <c:v>17500</c:v>
                </c:pt>
                <c:pt idx="151">
                  <c:v>17520</c:v>
                </c:pt>
                <c:pt idx="152">
                  <c:v>17540</c:v>
                </c:pt>
                <c:pt idx="153">
                  <c:v>17560</c:v>
                </c:pt>
                <c:pt idx="154">
                  <c:v>17580</c:v>
                </c:pt>
                <c:pt idx="155">
                  <c:v>17600</c:v>
                </c:pt>
                <c:pt idx="156">
                  <c:v>17620</c:v>
                </c:pt>
                <c:pt idx="157">
                  <c:v>17640</c:v>
                </c:pt>
                <c:pt idx="158">
                  <c:v>17660</c:v>
                </c:pt>
                <c:pt idx="159">
                  <c:v>17680</c:v>
                </c:pt>
                <c:pt idx="160">
                  <c:v>17700</c:v>
                </c:pt>
                <c:pt idx="161">
                  <c:v>17720</c:v>
                </c:pt>
                <c:pt idx="162">
                  <c:v>17740</c:v>
                </c:pt>
                <c:pt idx="163">
                  <c:v>17760</c:v>
                </c:pt>
                <c:pt idx="164">
                  <c:v>17780</c:v>
                </c:pt>
                <c:pt idx="165">
                  <c:v>17800</c:v>
                </c:pt>
                <c:pt idx="166">
                  <c:v>17820</c:v>
                </c:pt>
                <c:pt idx="167">
                  <c:v>17840</c:v>
                </c:pt>
                <c:pt idx="168">
                  <c:v>17860</c:v>
                </c:pt>
                <c:pt idx="169">
                  <c:v>17880</c:v>
                </c:pt>
                <c:pt idx="170">
                  <c:v>17900</c:v>
                </c:pt>
                <c:pt idx="171">
                  <c:v>17920</c:v>
                </c:pt>
                <c:pt idx="172">
                  <c:v>17940</c:v>
                </c:pt>
              </c:numCache>
            </c:numRef>
          </c:xVal>
          <c:yVal>
            <c:numRef>
              <c:f>temps!$J$12:$FZ$12</c:f>
              <c:numCache>
                <c:formatCode>0</c:formatCode>
                <c:ptCount val="173"/>
                <c:pt idx="0">
                  <c:v>46.130268199233711</c:v>
                </c:pt>
                <c:pt idx="1">
                  <c:v>46.066727884909703</c:v>
                </c:pt>
                <c:pt idx="2">
                  <c:v>46.003362372000616</c:v>
                </c:pt>
                <c:pt idx="3">
                  <c:v>45.940170940170937</c:v>
                </c:pt>
                <c:pt idx="4">
                  <c:v>45.877152873037652</c:v>
                </c:pt>
                <c:pt idx="5">
                  <c:v>45.814307458143077</c:v>
                </c:pt>
                <c:pt idx="6">
                  <c:v>45.751633986928105</c:v>
                </c:pt>
                <c:pt idx="7">
                  <c:v>45.689131754705528</c:v>
                </c:pt>
                <c:pt idx="8">
                  <c:v>45.62680006063362</c:v>
                </c:pt>
                <c:pt idx="9">
                  <c:v>45.564638207689974</c:v>
                </c:pt>
                <c:pt idx="10">
                  <c:v>45.5026455026455</c:v>
                </c:pt>
                <c:pt idx="11">
                  <c:v>45.440821256038646</c:v>
                </c:pt>
                <c:pt idx="12">
                  <c:v>45.379164782149864</c:v>
                </c:pt>
                <c:pt idx="13">
                  <c:v>45.317675398976206</c:v>
                </c:pt>
                <c:pt idx="14">
                  <c:v>45.256352428206291</c:v>
                </c:pt>
                <c:pt idx="15">
                  <c:v>45.195195195195197</c:v>
                </c:pt>
                <c:pt idx="16">
                  <c:v>45.134203028939872</c:v>
                </c:pt>
                <c:pt idx="17">
                  <c:v>45.073375262054505</c:v>
                </c:pt>
                <c:pt idx="18">
                  <c:v>45.012711230746227</c:v>
                </c:pt>
                <c:pt idx="19">
                  <c:v>44.952210274790922</c:v>
                </c:pt>
                <c:pt idx="20">
                  <c:v>44.891871737509319</c:v>
                </c:pt>
                <c:pt idx="21">
                  <c:v>44.831694965743225</c:v>
                </c:pt>
                <c:pt idx="22">
                  <c:v>44.771679309831917</c:v>
                </c:pt>
                <c:pt idx="23">
                  <c:v>44.711824123588833</c:v>
                </c:pt>
                <c:pt idx="24">
                  <c:v>44.652128764278295</c:v>
                </c:pt>
                <c:pt idx="25">
                  <c:v>44.592592592592588</c:v>
                </c:pt>
                <c:pt idx="26">
                  <c:v>44.533214972629089</c:v>
                </c:pt>
                <c:pt idx="27">
                  <c:v>44.473995271867608</c:v>
                </c:pt>
                <c:pt idx="28">
                  <c:v>44.414932861148003</c:v>
                </c:pt>
                <c:pt idx="29">
                  <c:v>44.356027114647809</c:v>
                </c:pt>
                <c:pt idx="30">
                  <c:v>44.297277409860186</c:v>
                </c:pt>
                <c:pt idx="31">
                  <c:v>44.238683127572017</c:v>
                </c:pt>
                <c:pt idx="32">
                  <c:v>44.180243651842062</c:v>
                </c:pt>
                <c:pt idx="33">
                  <c:v>44.121958369979474</c:v>
                </c:pt>
                <c:pt idx="34">
                  <c:v>44.063826672522332</c:v>
                </c:pt>
                <c:pt idx="35">
                  <c:v>44.005847953216374</c:v>
                </c:pt>
                <c:pt idx="36">
                  <c:v>43.948021608994019</c:v>
                </c:pt>
                <c:pt idx="37">
                  <c:v>43.890347039953333</c:v>
                </c:pt>
                <c:pt idx="38">
                  <c:v>43.832823649337406</c:v>
                </c:pt>
                <c:pt idx="39">
                  <c:v>43.775450843513674</c:v>
                </c:pt>
                <c:pt idx="40">
                  <c:v>43.718228031953522</c:v>
                </c:pt>
                <c:pt idx="41">
                  <c:v>43.661154627212063</c:v>
                </c:pt>
                <c:pt idx="42">
                  <c:v>43.604230044908007</c:v>
                </c:pt>
                <c:pt idx="43">
                  <c:v>43.547453703703702</c:v>
                </c:pt>
                <c:pt idx="44">
                  <c:v>43.490825025285368</c:v>
                </c:pt>
                <c:pt idx="45">
                  <c:v>43.43434343434344</c:v>
                </c:pt>
                <c:pt idx="46">
                  <c:v>43.378008358553103</c:v>
                </c:pt>
                <c:pt idx="47">
                  <c:v>43.321819228554979</c:v>
                </c:pt>
                <c:pt idx="48">
                  <c:v>43.265775477935897</c:v>
                </c:pt>
                <c:pt idx="49">
                  <c:v>43.20987654320988</c:v>
                </c:pt>
                <c:pt idx="50">
                  <c:v>43.154121863799283</c:v>
                </c:pt>
                <c:pt idx="51">
                  <c:v>43.098510882016036</c:v>
                </c:pt>
                <c:pt idx="52">
                  <c:v>43.043043043043042</c:v>
                </c:pt>
                <c:pt idx="53">
                  <c:v>42.987717794915739</c:v>
                </c:pt>
                <c:pt idx="54">
                  <c:v>42.932534588503785</c:v>
                </c:pt>
                <c:pt idx="55">
                  <c:v>42.877492877492877</c:v>
                </c:pt>
                <c:pt idx="56">
                  <c:v>42.822592118366771</c:v>
                </c:pt>
                <c:pt idx="57">
                  <c:v>42.767831770389314</c:v>
                </c:pt>
                <c:pt idx="58">
                  <c:v>42.713211295586774</c:v>
                </c:pt>
                <c:pt idx="59">
                  <c:v>42.658730158730158</c:v>
                </c:pt>
                <c:pt idx="60">
                  <c:v>42.604387827317758</c:v>
                </c:pt>
                <c:pt idx="61">
                  <c:v>42.550183771557819</c:v>
                </c:pt>
                <c:pt idx="62">
                  <c:v>42.496117464351265</c:v>
                </c:pt>
                <c:pt idx="63">
                  <c:v>42.442188381274676</c:v>
                </c:pt>
                <c:pt idx="64">
                  <c:v>42.388396000563297</c:v>
                </c:pt>
                <c:pt idx="65">
                  <c:v>42.33473980309423</c:v>
                </c:pt>
                <c:pt idx="66">
                  <c:v>42.281219272369718</c:v>
                </c:pt>
                <c:pt idx="67">
                  <c:v>42.227833894500556</c:v>
                </c:pt>
                <c:pt idx="68">
                  <c:v>42.174583158189719</c:v>
                </c:pt>
                <c:pt idx="69">
                  <c:v>42.121466554715923</c:v>
                </c:pt>
                <c:pt idx="70">
                  <c:v>42.06848357791754</c:v>
                </c:pt>
                <c:pt idx="71">
                  <c:v>42.015633724176439</c:v>
                </c:pt>
                <c:pt idx="72">
                  <c:v>41.962916492402066</c:v>
                </c:pt>
                <c:pt idx="73">
                  <c:v>41.910331384015592</c:v>
                </c:pt>
                <c:pt idx="74">
                  <c:v>41.857877902934227</c:v>
                </c:pt>
                <c:pt idx="75">
                  <c:v>41.805555555555557</c:v>
                </c:pt>
                <c:pt idx="76">
                  <c:v>41.753363850742126</c:v>
                </c:pt>
                <c:pt idx="77">
                  <c:v>41.701302299806038</c:v>
                </c:pt>
                <c:pt idx="78">
                  <c:v>41.649370416493703</c:v>
                </c:pt>
                <c:pt idx="79">
                  <c:v>41.597567716970708</c:v>
                </c:pt>
                <c:pt idx="80">
                  <c:v>41.545893719806763</c:v>
                </c:pt>
                <c:pt idx="81">
                  <c:v>41.494347945960847</c:v>
                </c:pt>
                <c:pt idx="82">
                  <c:v>41.442929918766346</c:v>
                </c:pt>
                <c:pt idx="83">
                  <c:v>41.391639163916388</c:v>
                </c:pt>
                <c:pt idx="84">
                  <c:v>41.340475209449252</c:v>
                </c:pt>
                <c:pt idx="85">
                  <c:v>41.289437585733886</c:v>
                </c:pt>
                <c:pt idx="86">
                  <c:v>41.23852582545554</c:v>
                </c:pt>
                <c:pt idx="87">
                  <c:v>41.187739463601531</c:v>
                </c:pt>
                <c:pt idx="88">
                  <c:v>41.13707803744704</c:v>
                </c:pt>
                <c:pt idx="89">
                  <c:v>41.086541086541082</c:v>
                </c:pt>
                <c:pt idx="90">
                  <c:v>41.036128152692569</c:v>
                </c:pt>
                <c:pt idx="91">
                  <c:v>40.985838779956431</c:v>
                </c:pt>
                <c:pt idx="92">
                  <c:v>40.935672514619888</c:v>
                </c:pt>
                <c:pt idx="93">
                  <c:v>40.88562890518881</c:v>
                </c:pt>
                <c:pt idx="94">
                  <c:v>40.83570750237417</c:v>
                </c:pt>
                <c:pt idx="95">
                  <c:v>40.785907859078591</c:v>
                </c:pt>
                <c:pt idx="96">
                  <c:v>40.736229530383</c:v>
                </c:pt>
                <c:pt idx="97">
                  <c:v>40.686672073533387</c:v>
                </c:pt>
                <c:pt idx="98">
                  <c:v>40.637235047927639</c:v>
                </c:pt>
                <c:pt idx="99">
                  <c:v>40.587918015102481</c:v>
                </c:pt>
                <c:pt idx="100">
                  <c:v>40.53872053872054</c:v>
                </c:pt>
                <c:pt idx="101">
                  <c:v>40.489642184557439</c:v>
                </c:pt>
                <c:pt idx="102">
                  <c:v>40.440682520489055</c:v>
                </c:pt>
                <c:pt idx="103">
                  <c:v>40.391841116478794</c:v>
                </c:pt>
                <c:pt idx="104">
                  <c:v>40.343117544565068</c:v>
                </c:pt>
                <c:pt idx="105">
                  <c:v>40.294511378848732</c:v>
                </c:pt>
                <c:pt idx="106">
                  <c:v>40.246022195480677</c:v>
                </c:pt>
                <c:pt idx="107">
                  <c:v>40.197649572649574</c:v>
                </c:pt>
                <c:pt idx="108">
                  <c:v>40.149393090569561</c:v>
                </c:pt>
                <c:pt idx="109">
                  <c:v>40.10125233146816</c:v>
                </c:pt>
                <c:pt idx="110">
                  <c:v>40.053226879574183</c:v>
                </c:pt>
                <c:pt idx="111">
                  <c:v>40.005316321105795</c:v>
                </c:pt>
                <c:pt idx="112">
                  <c:v>39.957520244258596</c:v>
                </c:pt>
                <c:pt idx="113">
                  <c:v>39.909838239193846</c:v>
                </c:pt>
                <c:pt idx="114">
                  <c:v>39.862269898026753</c:v>
                </c:pt>
                <c:pt idx="115">
                  <c:v>39.814814814814817</c:v>
                </c:pt>
                <c:pt idx="116">
                  <c:v>39.767472585546308</c:v>
                </c:pt>
                <c:pt idx="117">
                  <c:v>39.720242808128795</c:v>
                </c:pt>
                <c:pt idx="118">
                  <c:v>39.673125082377751</c:v>
                </c:pt>
                <c:pt idx="119">
                  <c:v>39.626119010005269</c:v>
                </c:pt>
                <c:pt idx="120">
                  <c:v>39.579224194608813</c:v>
                </c:pt>
                <c:pt idx="121">
                  <c:v>39.532440241660105</c:v>
                </c:pt>
                <c:pt idx="122">
                  <c:v>39.48576675849403</c:v>
                </c:pt>
                <c:pt idx="123">
                  <c:v>39.439203354297696</c:v>
                </c:pt>
                <c:pt idx="124">
                  <c:v>39.392749640099467</c:v>
                </c:pt>
                <c:pt idx="125">
                  <c:v>39.346405228758172</c:v>
                </c:pt>
                <c:pt idx="126">
                  <c:v>39.300169734952341</c:v>
                </c:pt>
                <c:pt idx="127">
                  <c:v>39.254042775169538</c:v>
                </c:pt>
                <c:pt idx="128">
                  <c:v>39.208023967695716</c:v>
                </c:pt>
                <c:pt idx="129">
                  <c:v>39.162112932604735</c:v>
                </c:pt>
                <c:pt idx="130">
                  <c:v>39.116309291747889</c:v>
                </c:pt>
                <c:pt idx="131">
                  <c:v>39.070612668743514</c:v>
                </c:pt>
                <c:pt idx="132">
                  <c:v>39.025022688966679</c:v>
                </c:pt>
                <c:pt idx="133">
                  <c:v>38.97953897953898</c:v>
                </c:pt>
                <c:pt idx="134">
                  <c:v>38.93416116931833</c:v>
                </c:pt>
                <c:pt idx="135">
                  <c:v>38.888888888888893</c:v>
                </c:pt>
                <c:pt idx="136">
                  <c:v>38.843721770551035</c:v>
                </c:pt>
                <c:pt idx="137">
                  <c:v>38.798659448311419</c:v>
                </c:pt>
                <c:pt idx="138">
                  <c:v>38.75370155787305</c:v>
                </c:pt>
                <c:pt idx="139">
                  <c:v>38.708847736625515</c:v>
                </c:pt>
                <c:pt idx="140">
                  <c:v>38.664097623635193</c:v>
                </c:pt>
                <c:pt idx="141">
                  <c:v>38.61945085963562</c:v>
                </c:pt>
                <c:pt idx="142">
                  <c:v>38.574907087017813</c:v>
                </c:pt>
                <c:pt idx="143">
                  <c:v>38.530465949820787</c:v>
                </c:pt>
                <c:pt idx="144">
                  <c:v>38.486127093722033</c:v>
                </c:pt>
                <c:pt idx="145">
                  <c:v>38.441890166028095</c:v>
                </c:pt>
                <c:pt idx="146">
                  <c:v>38.397754815665259</c:v>
                </c:pt>
                <c:pt idx="147">
                  <c:v>38.353720693170239</c:v>
                </c:pt>
                <c:pt idx="148">
                  <c:v>38.309787450680922</c:v>
                </c:pt>
                <c:pt idx="149">
                  <c:v>38.265954741927281</c:v>
                </c:pt>
                <c:pt idx="150">
                  <c:v>38.222222222222221</c:v>
                </c:pt>
                <c:pt idx="151">
                  <c:v>38.178589548452557</c:v>
                </c:pt>
                <c:pt idx="152">
                  <c:v>38.135056379070058</c:v>
                </c:pt>
                <c:pt idx="153">
                  <c:v>38.091622374082512</c:v>
                </c:pt>
                <c:pt idx="154">
                  <c:v>38.048287195044871</c:v>
                </c:pt>
                <c:pt idx="155">
                  <c:v>38.005050505050505</c:v>
                </c:pt>
                <c:pt idx="156">
                  <c:v>37.961911968722411</c:v>
                </c:pt>
                <c:pt idx="157">
                  <c:v>37.918871252204589</c:v>
                </c:pt>
                <c:pt idx="158">
                  <c:v>37.875928023153392</c:v>
                </c:pt>
                <c:pt idx="159">
                  <c:v>37.83308195072901</c:v>
                </c:pt>
                <c:pt idx="160">
                  <c:v>37.790332705586941</c:v>
                </c:pt>
                <c:pt idx="161">
                  <c:v>37.747679959869579</c:v>
                </c:pt>
                <c:pt idx="162">
                  <c:v>37.705123387197794</c:v>
                </c:pt>
                <c:pt idx="163">
                  <c:v>37.662662662662662</c:v>
                </c:pt>
                <c:pt idx="164">
                  <c:v>37.620297462817142</c:v>
                </c:pt>
                <c:pt idx="165">
                  <c:v>37.578027465667915</c:v>
                </c:pt>
                <c:pt idx="166">
                  <c:v>37.535852350667163</c:v>
                </c:pt>
                <c:pt idx="167">
                  <c:v>37.493771798704536</c:v>
                </c:pt>
                <c:pt idx="168">
                  <c:v>37.451785492099042</c:v>
                </c:pt>
                <c:pt idx="169">
                  <c:v>37.4098931145911</c:v>
                </c:pt>
                <c:pt idx="170">
                  <c:v>37.36809435133457</c:v>
                </c:pt>
                <c:pt idx="171">
                  <c:v>37.326388888888893</c:v>
                </c:pt>
                <c:pt idx="172">
                  <c:v>37.284776415211198</c:v>
                </c:pt>
              </c:numCache>
            </c:numRef>
          </c:yVal>
          <c:smooth val="0"/>
          <c:extLst xmlns:c16r2="http://schemas.microsoft.com/office/drawing/2015/06/chart">
            <c:ext xmlns:c16="http://schemas.microsoft.com/office/drawing/2014/chart" uri="{C3380CC4-5D6E-409C-BE32-E72D297353CC}">
              <c16:uniqueId val="{00000001-273C-48B0-B0FC-A612B9CEC42E}"/>
            </c:ext>
          </c:extLst>
        </c:ser>
        <c:ser>
          <c:idx val="2"/>
          <c:order val="2"/>
          <c:tx>
            <c:v>0.5</c:v>
          </c:tx>
          <c:spPr>
            <a:ln>
              <a:prstDash val="dash"/>
            </a:ln>
          </c:spPr>
          <c:marker>
            <c:symbol val="none"/>
          </c:marker>
          <c:xVal>
            <c:numRef>
              <c:f>temps!$J$38:$FZ$38</c:f>
              <c:numCache>
                <c:formatCode>General</c:formatCode>
                <c:ptCount val="173"/>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pt idx="52">
                  <c:v>15540</c:v>
                </c:pt>
                <c:pt idx="53">
                  <c:v>15560</c:v>
                </c:pt>
                <c:pt idx="54">
                  <c:v>15580</c:v>
                </c:pt>
                <c:pt idx="55">
                  <c:v>15600</c:v>
                </c:pt>
                <c:pt idx="56">
                  <c:v>15620</c:v>
                </c:pt>
                <c:pt idx="57">
                  <c:v>15640</c:v>
                </c:pt>
                <c:pt idx="58">
                  <c:v>15660</c:v>
                </c:pt>
                <c:pt idx="59">
                  <c:v>15680</c:v>
                </c:pt>
                <c:pt idx="60">
                  <c:v>15700</c:v>
                </c:pt>
                <c:pt idx="61">
                  <c:v>15720</c:v>
                </c:pt>
                <c:pt idx="62">
                  <c:v>15740</c:v>
                </c:pt>
                <c:pt idx="63">
                  <c:v>15760</c:v>
                </c:pt>
                <c:pt idx="64">
                  <c:v>15780</c:v>
                </c:pt>
                <c:pt idx="65">
                  <c:v>15800</c:v>
                </c:pt>
                <c:pt idx="66">
                  <c:v>15820</c:v>
                </c:pt>
                <c:pt idx="67">
                  <c:v>15840</c:v>
                </c:pt>
                <c:pt idx="68">
                  <c:v>15860</c:v>
                </c:pt>
                <c:pt idx="69">
                  <c:v>15880</c:v>
                </c:pt>
                <c:pt idx="70">
                  <c:v>15900</c:v>
                </c:pt>
                <c:pt idx="71">
                  <c:v>15920</c:v>
                </c:pt>
                <c:pt idx="72">
                  <c:v>15940</c:v>
                </c:pt>
                <c:pt idx="73">
                  <c:v>15960</c:v>
                </c:pt>
                <c:pt idx="74">
                  <c:v>15980</c:v>
                </c:pt>
                <c:pt idx="75">
                  <c:v>16000</c:v>
                </c:pt>
                <c:pt idx="76">
                  <c:v>16020</c:v>
                </c:pt>
                <c:pt idx="77">
                  <c:v>16040</c:v>
                </c:pt>
                <c:pt idx="78">
                  <c:v>16060</c:v>
                </c:pt>
                <c:pt idx="79">
                  <c:v>16080</c:v>
                </c:pt>
                <c:pt idx="80">
                  <c:v>16100</c:v>
                </c:pt>
                <c:pt idx="81">
                  <c:v>16120</c:v>
                </c:pt>
                <c:pt idx="82">
                  <c:v>16140</c:v>
                </c:pt>
                <c:pt idx="83">
                  <c:v>16160</c:v>
                </c:pt>
                <c:pt idx="84">
                  <c:v>16180</c:v>
                </c:pt>
                <c:pt idx="85">
                  <c:v>16200</c:v>
                </c:pt>
                <c:pt idx="86">
                  <c:v>16220</c:v>
                </c:pt>
                <c:pt idx="87">
                  <c:v>16240</c:v>
                </c:pt>
                <c:pt idx="88">
                  <c:v>16260</c:v>
                </c:pt>
                <c:pt idx="89">
                  <c:v>16280</c:v>
                </c:pt>
                <c:pt idx="90">
                  <c:v>16300</c:v>
                </c:pt>
                <c:pt idx="91">
                  <c:v>16320</c:v>
                </c:pt>
                <c:pt idx="92">
                  <c:v>16340</c:v>
                </c:pt>
                <c:pt idx="93">
                  <c:v>16360</c:v>
                </c:pt>
                <c:pt idx="94">
                  <c:v>16380</c:v>
                </c:pt>
                <c:pt idx="95">
                  <c:v>16400</c:v>
                </c:pt>
                <c:pt idx="96">
                  <c:v>16420</c:v>
                </c:pt>
                <c:pt idx="97">
                  <c:v>16440</c:v>
                </c:pt>
                <c:pt idx="98">
                  <c:v>16460</c:v>
                </c:pt>
                <c:pt idx="99">
                  <c:v>16480</c:v>
                </c:pt>
                <c:pt idx="100">
                  <c:v>16500</c:v>
                </c:pt>
                <c:pt idx="101">
                  <c:v>16520</c:v>
                </c:pt>
                <c:pt idx="102">
                  <c:v>16540</c:v>
                </c:pt>
                <c:pt idx="103">
                  <c:v>16560</c:v>
                </c:pt>
                <c:pt idx="104">
                  <c:v>16580</c:v>
                </c:pt>
                <c:pt idx="105">
                  <c:v>16600</c:v>
                </c:pt>
                <c:pt idx="106">
                  <c:v>16620</c:v>
                </c:pt>
                <c:pt idx="107">
                  <c:v>16640</c:v>
                </c:pt>
                <c:pt idx="108">
                  <c:v>16660</c:v>
                </c:pt>
                <c:pt idx="109">
                  <c:v>16680</c:v>
                </c:pt>
                <c:pt idx="110">
                  <c:v>16700</c:v>
                </c:pt>
                <c:pt idx="111">
                  <c:v>16720</c:v>
                </c:pt>
                <c:pt idx="112">
                  <c:v>16740</c:v>
                </c:pt>
                <c:pt idx="113">
                  <c:v>16760</c:v>
                </c:pt>
                <c:pt idx="114">
                  <c:v>16780</c:v>
                </c:pt>
                <c:pt idx="115">
                  <c:v>16800</c:v>
                </c:pt>
                <c:pt idx="116">
                  <c:v>16820</c:v>
                </c:pt>
                <c:pt idx="117">
                  <c:v>16840</c:v>
                </c:pt>
                <c:pt idx="118">
                  <c:v>16860</c:v>
                </c:pt>
                <c:pt idx="119">
                  <c:v>16880</c:v>
                </c:pt>
                <c:pt idx="120">
                  <c:v>16900</c:v>
                </c:pt>
                <c:pt idx="121">
                  <c:v>16920</c:v>
                </c:pt>
                <c:pt idx="122">
                  <c:v>16940</c:v>
                </c:pt>
                <c:pt idx="123">
                  <c:v>16960</c:v>
                </c:pt>
                <c:pt idx="124">
                  <c:v>16980</c:v>
                </c:pt>
                <c:pt idx="125">
                  <c:v>17000</c:v>
                </c:pt>
                <c:pt idx="126">
                  <c:v>17020</c:v>
                </c:pt>
                <c:pt idx="127">
                  <c:v>17040</c:v>
                </c:pt>
                <c:pt idx="128">
                  <c:v>17060</c:v>
                </c:pt>
                <c:pt idx="129">
                  <c:v>17080</c:v>
                </c:pt>
                <c:pt idx="130">
                  <c:v>17100</c:v>
                </c:pt>
                <c:pt idx="131">
                  <c:v>17120</c:v>
                </c:pt>
                <c:pt idx="132">
                  <c:v>17140</c:v>
                </c:pt>
                <c:pt idx="133">
                  <c:v>17160</c:v>
                </c:pt>
                <c:pt idx="134">
                  <c:v>17180</c:v>
                </c:pt>
                <c:pt idx="135">
                  <c:v>17200</c:v>
                </c:pt>
                <c:pt idx="136">
                  <c:v>17220</c:v>
                </c:pt>
                <c:pt idx="137">
                  <c:v>17240</c:v>
                </c:pt>
                <c:pt idx="138">
                  <c:v>17260</c:v>
                </c:pt>
                <c:pt idx="139">
                  <c:v>17280</c:v>
                </c:pt>
                <c:pt idx="140">
                  <c:v>17300</c:v>
                </c:pt>
                <c:pt idx="141">
                  <c:v>17320</c:v>
                </c:pt>
                <c:pt idx="142">
                  <c:v>17340</c:v>
                </c:pt>
                <c:pt idx="143">
                  <c:v>17360</c:v>
                </c:pt>
                <c:pt idx="144">
                  <c:v>17380</c:v>
                </c:pt>
                <c:pt idx="145">
                  <c:v>17400</c:v>
                </c:pt>
                <c:pt idx="146">
                  <c:v>17420</c:v>
                </c:pt>
                <c:pt idx="147">
                  <c:v>17440</c:v>
                </c:pt>
                <c:pt idx="148">
                  <c:v>17460</c:v>
                </c:pt>
                <c:pt idx="149">
                  <c:v>17480</c:v>
                </c:pt>
                <c:pt idx="150">
                  <c:v>17500</c:v>
                </c:pt>
                <c:pt idx="151">
                  <c:v>17520</c:v>
                </c:pt>
                <c:pt idx="152">
                  <c:v>17540</c:v>
                </c:pt>
                <c:pt idx="153">
                  <c:v>17560</c:v>
                </c:pt>
                <c:pt idx="154">
                  <c:v>17580</c:v>
                </c:pt>
                <c:pt idx="155">
                  <c:v>17600</c:v>
                </c:pt>
                <c:pt idx="156">
                  <c:v>17620</c:v>
                </c:pt>
                <c:pt idx="157">
                  <c:v>17640</c:v>
                </c:pt>
                <c:pt idx="158">
                  <c:v>17660</c:v>
                </c:pt>
                <c:pt idx="159">
                  <c:v>17680</c:v>
                </c:pt>
                <c:pt idx="160">
                  <c:v>17700</c:v>
                </c:pt>
                <c:pt idx="161">
                  <c:v>17720</c:v>
                </c:pt>
                <c:pt idx="162">
                  <c:v>17740</c:v>
                </c:pt>
                <c:pt idx="163">
                  <c:v>17760</c:v>
                </c:pt>
                <c:pt idx="164">
                  <c:v>17780</c:v>
                </c:pt>
                <c:pt idx="165">
                  <c:v>17800</c:v>
                </c:pt>
                <c:pt idx="166">
                  <c:v>17820</c:v>
                </c:pt>
                <c:pt idx="167">
                  <c:v>17840</c:v>
                </c:pt>
                <c:pt idx="168">
                  <c:v>17860</c:v>
                </c:pt>
                <c:pt idx="169">
                  <c:v>17880</c:v>
                </c:pt>
                <c:pt idx="170">
                  <c:v>17900</c:v>
                </c:pt>
                <c:pt idx="171">
                  <c:v>17920</c:v>
                </c:pt>
                <c:pt idx="172">
                  <c:v>17940</c:v>
                </c:pt>
              </c:numCache>
            </c:numRef>
          </c:xVal>
          <c:yVal>
            <c:numRef>
              <c:f>temps!$J$13:$FZ$13</c:f>
              <c:numCache>
                <c:formatCode>0</c:formatCode>
                <c:ptCount val="173"/>
                <c:pt idx="0">
                  <c:v>69.195402298850567</c:v>
                </c:pt>
                <c:pt idx="1">
                  <c:v>69.100091827364551</c:v>
                </c:pt>
                <c:pt idx="2">
                  <c:v>69.005043558000921</c:v>
                </c:pt>
                <c:pt idx="3">
                  <c:v>68.910256410256409</c:v>
                </c:pt>
                <c:pt idx="4">
                  <c:v>68.815729309556474</c:v>
                </c:pt>
                <c:pt idx="5">
                  <c:v>68.721461187214615</c:v>
                </c:pt>
                <c:pt idx="6">
                  <c:v>68.627450980392155</c:v>
                </c:pt>
                <c:pt idx="7">
                  <c:v>68.533697632058292</c:v>
                </c:pt>
                <c:pt idx="8">
                  <c:v>68.440200090950427</c:v>
                </c:pt>
                <c:pt idx="9">
                  <c:v>68.346957311534965</c:v>
                </c:pt>
                <c:pt idx="10">
                  <c:v>68.253968253968253</c:v>
                </c:pt>
                <c:pt idx="11">
                  <c:v>68.161231884057969</c:v>
                </c:pt>
                <c:pt idx="12">
                  <c:v>68.068747173224793</c:v>
                </c:pt>
                <c:pt idx="13">
                  <c:v>67.976513098464309</c:v>
                </c:pt>
                <c:pt idx="14">
                  <c:v>67.884528642309434</c:v>
                </c:pt>
                <c:pt idx="15">
                  <c:v>67.792792792792795</c:v>
                </c:pt>
                <c:pt idx="16">
                  <c:v>67.701304543409805</c:v>
                </c:pt>
                <c:pt idx="17">
                  <c:v>67.610062893081761</c:v>
                </c:pt>
                <c:pt idx="18">
                  <c:v>67.519066846119344</c:v>
                </c:pt>
                <c:pt idx="19">
                  <c:v>67.428315412186379</c:v>
                </c:pt>
                <c:pt idx="20">
                  <c:v>67.337807606263979</c:v>
                </c:pt>
                <c:pt idx="21">
                  <c:v>67.247542448614837</c:v>
                </c:pt>
                <c:pt idx="22">
                  <c:v>67.157518964747879</c:v>
                </c:pt>
                <c:pt idx="23">
                  <c:v>67.067736185383254</c:v>
                </c:pt>
                <c:pt idx="24">
                  <c:v>66.978193146417439</c:v>
                </c:pt>
                <c:pt idx="25">
                  <c:v>66.888888888888886</c:v>
                </c:pt>
                <c:pt idx="26">
                  <c:v>66.799822458943638</c:v>
                </c:pt>
                <c:pt idx="27">
                  <c:v>66.710992907801412</c:v>
                </c:pt>
                <c:pt idx="28">
                  <c:v>66.622399291722004</c:v>
                </c:pt>
                <c:pt idx="29">
                  <c:v>66.534040671971709</c:v>
                </c:pt>
                <c:pt idx="30">
                  <c:v>66.445916114790279</c:v>
                </c:pt>
                <c:pt idx="31">
                  <c:v>66.358024691358025</c:v>
                </c:pt>
                <c:pt idx="32">
                  <c:v>66.270365477763093</c:v>
                </c:pt>
                <c:pt idx="33">
                  <c:v>66.182937554969214</c:v>
                </c:pt>
                <c:pt idx="34">
                  <c:v>66.095740008783494</c:v>
                </c:pt>
                <c:pt idx="35">
                  <c:v>66.008771929824562</c:v>
                </c:pt>
                <c:pt idx="36">
                  <c:v>65.922032413491024</c:v>
                </c:pt>
                <c:pt idx="37">
                  <c:v>65.835520559930004</c:v>
                </c:pt>
                <c:pt idx="38">
                  <c:v>65.749235474006113</c:v>
                </c:pt>
                <c:pt idx="39">
                  <c:v>65.663176265270508</c:v>
                </c:pt>
                <c:pt idx="40">
                  <c:v>65.577342047930287</c:v>
                </c:pt>
                <c:pt idx="41">
                  <c:v>65.491731940818099</c:v>
                </c:pt>
                <c:pt idx="42">
                  <c:v>65.406345067362011</c:v>
                </c:pt>
                <c:pt idx="43">
                  <c:v>65.321180555555557</c:v>
                </c:pt>
                <c:pt idx="44">
                  <c:v>65.236237537928048</c:v>
                </c:pt>
                <c:pt idx="45">
                  <c:v>65.151515151515156</c:v>
                </c:pt>
                <c:pt idx="46">
                  <c:v>65.067012537829655</c:v>
                </c:pt>
                <c:pt idx="47">
                  <c:v>64.982728842832472</c:v>
                </c:pt>
                <c:pt idx="48">
                  <c:v>64.898663216903842</c:v>
                </c:pt>
                <c:pt idx="49">
                  <c:v>64.814814814814824</c:v>
                </c:pt>
                <c:pt idx="50">
                  <c:v>64.731182795698928</c:v>
                </c:pt>
                <c:pt idx="51">
                  <c:v>64.647766323024058</c:v>
                </c:pt>
                <c:pt idx="52">
                  <c:v>64.564564564564563</c:v>
                </c:pt>
                <c:pt idx="53">
                  <c:v>64.481576692373608</c:v>
                </c:pt>
                <c:pt idx="54">
                  <c:v>64.398801882755677</c:v>
                </c:pt>
                <c:pt idx="55">
                  <c:v>64.316239316239319</c:v>
                </c:pt>
                <c:pt idx="56">
                  <c:v>64.233888177550156</c:v>
                </c:pt>
                <c:pt idx="57">
                  <c:v>64.151747655583975</c:v>
                </c:pt>
                <c:pt idx="58">
                  <c:v>64.069816943380161</c:v>
                </c:pt>
                <c:pt idx="59">
                  <c:v>63.988095238095241</c:v>
                </c:pt>
                <c:pt idx="60">
                  <c:v>63.906581740976641</c:v>
                </c:pt>
                <c:pt idx="61">
                  <c:v>63.825275657336725</c:v>
                </c:pt>
                <c:pt idx="62">
                  <c:v>63.744176196526894</c:v>
                </c:pt>
                <c:pt idx="63">
                  <c:v>63.663282571912013</c:v>
                </c:pt>
                <c:pt idx="64">
                  <c:v>63.582594000844949</c:v>
                </c:pt>
                <c:pt idx="65">
                  <c:v>63.502109704641349</c:v>
                </c:pt>
                <c:pt idx="66">
                  <c:v>63.421828908554573</c:v>
                </c:pt>
                <c:pt idx="67">
                  <c:v>63.341750841750837</c:v>
                </c:pt>
                <c:pt idx="68">
                  <c:v>63.261874737284579</c:v>
                </c:pt>
                <c:pt idx="69">
                  <c:v>63.182199832073884</c:v>
                </c:pt>
                <c:pt idx="70">
                  <c:v>63.102725366876314</c:v>
                </c:pt>
                <c:pt idx="71">
                  <c:v>63.023450586264659</c:v>
                </c:pt>
                <c:pt idx="72">
                  <c:v>62.944374738603095</c:v>
                </c:pt>
                <c:pt idx="73">
                  <c:v>62.865497076023388</c:v>
                </c:pt>
                <c:pt idx="74">
                  <c:v>62.786816854401337</c:v>
                </c:pt>
                <c:pt idx="75">
                  <c:v>62.708333333333336</c:v>
                </c:pt>
                <c:pt idx="76">
                  <c:v>62.630045776113185</c:v>
                </c:pt>
                <c:pt idx="77">
                  <c:v>62.55195344970906</c:v>
                </c:pt>
                <c:pt idx="78">
                  <c:v>62.474055624740551</c:v>
                </c:pt>
                <c:pt idx="79">
                  <c:v>62.396351575456059</c:v>
                </c:pt>
                <c:pt idx="80">
                  <c:v>62.318840579710148</c:v>
                </c:pt>
                <c:pt idx="81">
                  <c:v>62.241521918941267</c:v>
                </c:pt>
                <c:pt idx="82">
                  <c:v>62.164394878149523</c:v>
                </c:pt>
                <c:pt idx="83">
                  <c:v>62.087458745874585</c:v>
                </c:pt>
                <c:pt idx="84">
                  <c:v>62.010712814173878</c:v>
                </c:pt>
                <c:pt idx="85">
                  <c:v>61.934156378600825</c:v>
                </c:pt>
                <c:pt idx="86">
                  <c:v>61.857788738183309</c:v>
                </c:pt>
                <c:pt idx="87">
                  <c:v>61.781609195402297</c:v>
                </c:pt>
                <c:pt idx="88">
                  <c:v>61.70561705617056</c:v>
                </c:pt>
                <c:pt idx="89">
                  <c:v>61.629811629811627</c:v>
                </c:pt>
                <c:pt idx="90">
                  <c:v>61.554192229038854</c:v>
                </c:pt>
                <c:pt idx="91">
                  <c:v>61.478758169934643</c:v>
                </c:pt>
                <c:pt idx="92">
                  <c:v>61.403508771929829</c:v>
                </c:pt>
                <c:pt idx="93">
                  <c:v>61.328443357783215</c:v>
                </c:pt>
                <c:pt idx="94">
                  <c:v>61.253561253561251</c:v>
                </c:pt>
                <c:pt idx="95">
                  <c:v>61.178861788617887</c:v>
                </c:pt>
                <c:pt idx="96">
                  <c:v>61.104344295574499</c:v>
                </c:pt>
                <c:pt idx="97">
                  <c:v>61.030008110300081</c:v>
                </c:pt>
                <c:pt idx="98">
                  <c:v>60.955852571891455</c:v>
                </c:pt>
                <c:pt idx="99">
                  <c:v>60.881877022653725</c:v>
                </c:pt>
                <c:pt idx="100">
                  <c:v>60.80808080808081</c:v>
                </c:pt>
                <c:pt idx="101">
                  <c:v>60.734463276836159</c:v>
                </c:pt>
                <c:pt idx="102">
                  <c:v>60.661023780733579</c:v>
                </c:pt>
                <c:pt idx="103">
                  <c:v>60.587761674718195</c:v>
                </c:pt>
                <c:pt idx="104">
                  <c:v>60.514676316847606</c:v>
                </c:pt>
                <c:pt idx="105">
                  <c:v>60.441767068273094</c:v>
                </c:pt>
                <c:pt idx="106">
                  <c:v>60.369033293221015</c:v>
                </c:pt>
                <c:pt idx="107">
                  <c:v>60.296474358974358</c:v>
                </c:pt>
                <c:pt idx="108">
                  <c:v>60.224089635854341</c:v>
                </c:pt>
                <c:pt idx="109">
                  <c:v>60.15187849720224</c:v>
                </c:pt>
                <c:pt idx="110">
                  <c:v>60.079840319361274</c:v>
                </c:pt>
                <c:pt idx="111">
                  <c:v>60.007974481658692</c:v>
                </c:pt>
                <c:pt idx="112">
                  <c:v>59.936280366387898</c:v>
                </c:pt>
                <c:pt idx="113">
                  <c:v>59.864757358790769</c:v>
                </c:pt>
                <c:pt idx="114">
                  <c:v>59.793404847040129</c:v>
                </c:pt>
                <c:pt idx="115">
                  <c:v>59.722222222222221</c:v>
                </c:pt>
                <c:pt idx="116">
                  <c:v>59.651208878319466</c:v>
                </c:pt>
                <c:pt idx="117">
                  <c:v>59.580364212193189</c:v>
                </c:pt>
                <c:pt idx="118">
                  <c:v>59.509687623566627</c:v>
                </c:pt>
                <c:pt idx="119">
                  <c:v>59.439178515007903</c:v>
                </c:pt>
                <c:pt idx="120">
                  <c:v>59.368836291913219</c:v>
                </c:pt>
                <c:pt idx="121">
                  <c:v>59.298660362490153</c:v>
                </c:pt>
                <c:pt idx="122">
                  <c:v>59.228650137741049</c:v>
                </c:pt>
                <c:pt idx="123">
                  <c:v>59.158805031446541</c:v>
                </c:pt>
                <c:pt idx="124">
                  <c:v>59.089124460149201</c:v>
                </c:pt>
                <c:pt idx="125">
                  <c:v>59.019607843137258</c:v>
                </c:pt>
                <c:pt idx="126">
                  <c:v>58.950254602428515</c:v>
                </c:pt>
                <c:pt idx="127">
                  <c:v>58.881064162754306</c:v>
                </c:pt>
                <c:pt idx="128">
                  <c:v>58.812035951543571</c:v>
                </c:pt>
                <c:pt idx="129">
                  <c:v>58.743169398907099</c:v>
                </c:pt>
                <c:pt idx="130">
                  <c:v>58.67446393762183</c:v>
                </c:pt>
                <c:pt idx="131">
                  <c:v>58.605919003115268</c:v>
                </c:pt>
                <c:pt idx="132">
                  <c:v>58.537534033450015</c:v>
                </c:pt>
                <c:pt idx="133">
                  <c:v>58.469308469308466</c:v>
                </c:pt>
                <c:pt idx="134">
                  <c:v>58.401241753977494</c:v>
                </c:pt>
                <c:pt idx="135">
                  <c:v>58.333333333333336</c:v>
                </c:pt>
                <c:pt idx="136">
                  <c:v>58.265582655826556</c:v>
                </c:pt>
                <c:pt idx="137">
                  <c:v>58.197989172467125</c:v>
                </c:pt>
                <c:pt idx="138">
                  <c:v>58.130552336809579</c:v>
                </c:pt>
                <c:pt idx="139">
                  <c:v>58.063271604938272</c:v>
                </c:pt>
                <c:pt idx="140">
                  <c:v>57.996146435452793</c:v>
                </c:pt>
                <c:pt idx="141">
                  <c:v>57.92917628945343</c:v>
                </c:pt>
                <c:pt idx="142">
                  <c:v>57.862360630526723</c:v>
                </c:pt>
                <c:pt idx="143">
                  <c:v>57.795698924731177</c:v>
                </c:pt>
                <c:pt idx="144">
                  <c:v>57.729190640583049</c:v>
                </c:pt>
                <c:pt idx="145">
                  <c:v>57.662835249042139</c:v>
                </c:pt>
                <c:pt idx="146">
                  <c:v>57.596632223497892</c:v>
                </c:pt>
                <c:pt idx="147">
                  <c:v>57.530581039755354</c:v>
                </c:pt>
                <c:pt idx="148">
                  <c:v>57.464681176021379</c:v>
                </c:pt>
                <c:pt idx="149">
                  <c:v>57.398932112890918</c:v>
                </c:pt>
                <c:pt idx="150">
                  <c:v>57.333333333333336</c:v>
                </c:pt>
                <c:pt idx="151">
                  <c:v>57.267884322678839</c:v>
                </c:pt>
                <c:pt idx="152">
                  <c:v>57.20258456860509</c:v>
                </c:pt>
                <c:pt idx="153">
                  <c:v>57.137433561123764</c:v>
                </c:pt>
                <c:pt idx="154">
                  <c:v>57.07243079256731</c:v>
                </c:pt>
                <c:pt idx="155">
                  <c:v>57.007575757575758</c:v>
                </c:pt>
                <c:pt idx="156">
                  <c:v>56.942867953083613</c:v>
                </c:pt>
                <c:pt idx="157">
                  <c:v>56.87830687830688</c:v>
                </c:pt>
                <c:pt idx="158">
                  <c:v>56.813892034730088</c:v>
                </c:pt>
                <c:pt idx="159">
                  <c:v>56.749622926093515</c:v>
                </c:pt>
                <c:pt idx="160">
                  <c:v>56.685499058380408</c:v>
                </c:pt>
                <c:pt idx="161">
                  <c:v>56.621519939804365</c:v>
                </c:pt>
                <c:pt idx="162">
                  <c:v>56.557685080796695</c:v>
                </c:pt>
                <c:pt idx="163">
                  <c:v>56.493993993993996</c:v>
                </c:pt>
                <c:pt idx="164">
                  <c:v>56.430446194225716</c:v>
                </c:pt>
                <c:pt idx="165">
                  <c:v>56.367041198501873</c:v>
                </c:pt>
                <c:pt idx="166">
                  <c:v>56.303778526000748</c:v>
                </c:pt>
                <c:pt idx="167">
                  <c:v>56.2406576980568</c:v>
                </c:pt>
                <c:pt idx="168">
                  <c:v>56.177678238148559</c:v>
                </c:pt>
                <c:pt idx="169">
                  <c:v>56.114839671886649</c:v>
                </c:pt>
                <c:pt idx="170">
                  <c:v>56.052141527001858</c:v>
                </c:pt>
                <c:pt idx="171">
                  <c:v>55.989583333333336</c:v>
                </c:pt>
                <c:pt idx="172">
                  <c:v>55.927164622816797</c:v>
                </c:pt>
              </c:numCache>
            </c:numRef>
          </c:yVal>
          <c:smooth val="0"/>
          <c:extLst xmlns:c16r2="http://schemas.microsoft.com/office/drawing/2015/06/chart">
            <c:ext xmlns:c16="http://schemas.microsoft.com/office/drawing/2014/chart" uri="{C3380CC4-5D6E-409C-BE32-E72D297353CC}">
              <c16:uniqueId val="{00000002-273C-48B0-B0FC-A612B9CEC42E}"/>
            </c:ext>
          </c:extLst>
        </c:ser>
        <c:ser>
          <c:idx val="3"/>
          <c:order val="3"/>
          <c:tx>
            <c:v>0.25</c:v>
          </c:tx>
          <c:spPr>
            <a:ln>
              <a:prstDash val="dash"/>
            </a:ln>
          </c:spPr>
          <c:marker>
            <c:symbol val="none"/>
          </c:marker>
          <c:xVal>
            <c:numRef>
              <c:f>temps!$J$10:$FZ$10</c:f>
              <c:numCache>
                <c:formatCode>General</c:formatCode>
                <c:ptCount val="173"/>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pt idx="52">
                  <c:v>15540</c:v>
                </c:pt>
                <c:pt idx="53">
                  <c:v>15560</c:v>
                </c:pt>
                <c:pt idx="54">
                  <c:v>15580</c:v>
                </c:pt>
                <c:pt idx="55">
                  <c:v>15600</c:v>
                </c:pt>
                <c:pt idx="56">
                  <c:v>15620</c:v>
                </c:pt>
                <c:pt idx="57">
                  <c:v>15640</c:v>
                </c:pt>
                <c:pt idx="58">
                  <c:v>15660</c:v>
                </c:pt>
                <c:pt idx="59">
                  <c:v>15680</c:v>
                </c:pt>
                <c:pt idx="60">
                  <c:v>15700</c:v>
                </c:pt>
                <c:pt idx="61">
                  <c:v>15720</c:v>
                </c:pt>
                <c:pt idx="62">
                  <c:v>15740</c:v>
                </c:pt>
                <c:pt idx="63">
                  <c:v>15760</c:v>
                </c:pt>
                <c:pt idx="64">
                  <c:v>15780</c:v>
                </c:pt>
                <c:pt idx="65">
                  <c:v>15800</c:v>
                </c:pt>
                <c:pt idx="66">
                  <c:v>15820</c:v>
                </c:pt>
                <c:pt idx="67">
                  <c:v>15840</c:v>
                </c:pt>
                <c:pt idx="68">
                  <c:v>15860</c:v>
                </c:pt>
                <c:pt idx="69">
                  <c:v>15880</c:v>
                </c:pt>
                <c:pt idx="70">
                  <c:v>15900</c:v>
                </c:pt>
                <c:pt idx="71">
                  <c:v>15920</c:v>
                </c:pt>
                <c:pt idx="72">
                  <c:v>15940</c:v>
                </c:pt>
                <c:pt idx="73">
                  <c:v>15960</c:v>
                </c:pt>
                <c:pt idx="74">
                  <c:v>15980</c:v>
                </c:pt>
                <c:pt idx="75">
                  <c:v>16000</c:v>
                </c:pt>
                <c:pt idx="76">
                  <c:v>16020</c:v>
                </c:pt>
                <c:pt idx="77">
                  <c:v>16040</c:v>
                </c:pt>
                <c:pt idx="78">
                  <c:v>16060</c:v>
                </c:pt>
                <c:pt idx="79">
                  <c:v>16080</c:v>
                </c:pt>
                <c:pt idx="80">
                  <c:v>16100</c:v>
                </c:pt>
                <c:pt idx="81">
                  <c:v>16120</c:v>
                </c:pt>
                <c:pt idx="82">
                  <c:v>16140</c:v>
                </c:pt>
                <c:pt idx="83">
                  <c:v>16160</c:v>
                </c:pt>
                <c:pt idx="84">
                  <c:v>16180</c:v>
                </c:pt>
                <c:pt idx="85">
                  <c:v>16200</c:v>
                </c:pt>
                <c:pt idx="86">
                  <c:v>16220</c:v>
                </c:pt>
                <c:pt idx="87">
                  <c:v>16240</c:v>
                </c:pt>
                <c:pt idx="88">
                  <c:v>16260</c:v>
                </c:pt>
                <c:pt idx="89">
                  <c:v>16280</c:v>
                </c:pt>
                <c:pt idx="90">
                  <c:v>16300</c:v>
                </c:pt>
                <c:pt idx="91">
                  <c:v>16320</c:v>
                </c:pt>
                <c:pt idx="92">
                  <c:v>16340</c:v>
                </c:pt>
                <c:pt idx="93">
                  <c:v>16360</c:v>
                </c:pt>
                <c:pt idx="94">
                  <c:v>16380</c:v>
                </c:pt>
                <c:pt idx="95">
                  <c:v>16400</c:v>
                </c:pt>
                <c:pt idx="96">
                  <c:v>16420</c:v>
                </c:pt>
                <c:pt idx="97">
                  <c:v>16440</c:v>
                </c:pt>
                <c:pt idx="98">
                  <c:v>16460</c:v>
                </c:pt>
                <c:pt idx="99">
                  <c:v>16480</c:v>
                </c:pt>
                <c:pt idx="100">
                  <c:v>16500</c:v>
                </c:pt>
                <c:pt idx="101">
                  <c:v>16520</c:v>
                </c:pt>
                <c:pt idx="102">
                  <c:v>16540</c:v>
                </c:pt>
                <c:pt idx="103">
                  <c:v>16560</c:v>
                </c:pt>
                <c:pt idx="104">
                  <c:v>16580</c:v>
                </c:pt>
                <c:pt idx="105">
                  <c:v>16600</c:v>
                </c:pt>
                <c:pt idx="106">
                  <c:v>16620</c:v>
                </c:pt>
                <c:pt idx="107">
                  <c:v>16640</c:v>
                </c:pt>
                <c:pt idx="108">
                  <c:v>16660</c:v>
                </c:pt>
                <c:pt idx="109">
                  <c:v>16680</c:v>
                </c:pt>
                <c:pt idx="110">
                  <c:v>16700</c:v>
                </c:pt>
                <c:pt idx="111">
                  <c:v>16720</c:v>
                </c:pt>
                <c:pt idx="112">
                  <c:v>16740</c:v>
                </c:pt>
                <c:pt idx="113">
                  <c:v>16760</c:v>
                </c:pt>
                <c:pt idx="114">
                  <c:v>16780</c:v>
                </c:pt>
                <c:pt idx="115">
                  <c:v>16800</c:v>
                </c:pt>
                <c:pt idx="116">
                  <c:v>16820</c:v>
                </c:pt>
                <c:pt idx="117">
                  <c:v>16840</c:v>
                </c:pt>
                <c:pt idx="118">
                  <c:v>16860</c:v>
                </c:pt>
                <c:pt idx="119">
                  <c:v>16880</c:v>
                </c:pt>
                <c:pt idx="120">
                  <c:v>16900</c:v>
                </c:pt>
                <c:pt idx="121">
                  <c:v>16920</c:v>
                </c:pt>
                <c:pt idx="122">
                  <c:v>16940</c:v>
                </c:pt>
                <c:pt idx="123">
                  <c:v>16960</c:v>
                </c:pt>
                <c:pt idx="124">
                  <c:v>16980</c:v>
                </c:pt>
                <c:pt idx="125">
                  <c:v>17000</c:v>
                </c:pt>
                <c:pt idx="126">
                  <c:v>17020</c:v>
                </c:pt>
                <c:pt idx="127">
                  <c:v>17040</c:v>
                </c:pt>
                <c:pt idx="128">
                  <c:v>17060</c:v>
                </c:pt>
                <c:pt idx="129">
                  <c:v>17080</c:v>
                </c:pt>
                <c:pt idx="130">
                  <c:v>17100</c:v>
                </c:pt>
                <c:pt idx="131">
                  <c:v>17120</c:v>
                </c:pt>
                <c:pt idx="132">
                  <c:v>17140</c:v>
                </c:pt>
                <c:pt idx="133">
                  <c:v>17160</c:v>
                </c:pt>
                <c:pt idx="134">
                  <c:v>17180</c:v>
                </c:pt>
                <c:pt idx="135">
                  <c:v>17200</c:v>
                </c:pt>
                <c:pt idx="136">
                  <c:v>17220</c:v>
                </c:pt>
                <c:pt idx="137">
                  <c:v>17240</c:v>
                </c:pt>
                <c:pt idx="138">
                  <c:v>17260</c:v>
                </c:pt>
                <c:pt idx="139">
                  <c:v>17280</c:v>
                </c:pt>
                <c:pt idx="140">
                  <c:v>17300</c:v>
                </c:pt>
                <c:pt idx="141">
                  <c:v>17320</c:v>
                </c:pt>
                <c:pt idx="142">
                  <c:v>17340</c:v>
                </c:pt>
                <c:pt idx="143">
                  <c:v>17360</c:v>
                </c:pt>
                <c:pt idx="144">
                  <c:v>17380</c:v>
                </c:pt>
                <c:pt idx="145">
                  <c:v>17400</c:v>
                </c:pt>
                <c:pt idx="146">
                  <c:v>17420</c:v>
                </c:pt>
                <c:pt idx="147">
                  <c:v>17440</c:v>
                </c:pt>
                <c:pt idx="148">
                  <c:v>17460</c:v>
                </c:pt>
                <c:pt idx="149">
                  <c:v>17480</c:v>
                </c:pt>
                <c:pt idx="150">
                  <c:v>17500</c:v>
                </c:pt>
                <c:pt idx="151">
                  <c:v>17520</c:v>
                </c:pt>
                <c:pt idx="152">
                  <c:v>17540</c:v>
                </c:pt>
                <c:pt idx="153">
                  <c:v>17560</c:v>
                </c:pt>
                <c:pt idx="154">
                  <c:v>17580</c:v>
                </c:pt>
                <c:pt idx="155">
                  <c:v>17600</c:v>
                </c:pt>
                <c:pt idx="156">
                  <c:v>17620</c:v>
                </c:pt>
                <c:pt idx="157">
                  <c:v>17640</c:v>
                </c:pt>
                <c:pt idx="158">
                  <c:v>17660</c:v>
                </c:pt>
                <c:pt idx="159">
                  <c:v>17680</c:v>
                </c:pt>
                <c:pt idx="160">
                  <c:v>17700</c:v>
                </c:pt>
                <c:pt idx="161">
                  <c:v>17720</c:v>
                </c:pt>
                <c:pt idx="162">
                  <c:v>17740</c:v>
                </c:pt>
                <c:pt idx="163">
                  <c:v>17760</c:v>
                </c:pt>
                <c:pt idx="164">
                  <c:v>17780</c:v>
                </c:pt>
                <c:pt idx="165">
                  <c:v>17800</c:v>
                </c:pt>
                <c:pt idx="166">
                  <c:v>17820</c:v>
                </c:pt>
                <c:pt idx="167">
                  <c:v>17840</c:v>
                </c:pt>
                <c:pt idx="168">
                  <c:v>17860</c:v>
                </c:pt>
                <c:pt idx="169">
                  <c:v>17880</c:v>
                </c:pt>
                <c:pt idx="170">
                  <c:v>17900</c:v>
                </c:pt>
                <c:pt idx="171">
                  <c:v>17920</c:v>
                </c:pt>
                <c:pt idx="172">
                  <c:v>17940</c:v>
                </c:pt>
              </c:numCache>
            </c:numRef>
          </c:xVal>
          <c:yVal>
            <c:numRef>
              <c:f>temps!$J$14:$FZ$14</c:f>
              <c:numCache>
                <c:formatCode>0</c:formatCode>
                <c:ptCount val="173"/>
                <c:pt idx="0">
                  <c:v>138.39080459770113</c:v>
                </c:pt>
                <c:pt idx="1">
                  <c:v>138.2001836547291</c:v>
                </c:pt>
                <c:pt idx="2">
                  <c:v>138.01008711600184</c:v>
                </c:pt>
                <c:pt idx="3">
                  <c:v>137.82051282051282</c:v>
                </c:pt>
                <c:pt idx="4">
                  <c:v>137.63145861911295</c:v>
                </c:pt>
                <c:pt idx="5">
                  <c:v>137.44292237442923</c:v>
                </c:pt>
                <c:pt idx="6">
                  <c:v>137.25490196078431</c:v>
                </c:pt>
                <c:pt idx="7">
                  <c:v>137.06739526411658</c:v>
                </c:pt>
                <c:pt idx="8">
                  <c:v>136.88040018190085</c:v>
                </c:pt>
                <c:pt idx="9">
                  <c:v>136.69391462306993</c:v>
                </c:pt>
                <c:pt idx="10">
                  <c:v>136.50793650793651</c:v>
                </c:pt>
                <c:pt idx="11">
                  <c:v>136.32246376811594</c:v>
                </c:pt>
                <c:pt idx="12">
                  <c:v>136.13749434644959</c:v>
                </c:pt>
                <c:pt idx="13">
                  <c:v>135.95302619692862</c:v>
                </c:pt>
                <c:pt idx="14">
                  <c:v>135.76905728461887</c:v>
                </c:pt>
                <c:pt idx="15">
                  <c:v>135.58558558558559</c:v>
                </c:pt>
                <c:pt idx="16">
                  <c:v>135.40260908681961</c:v>
                </c:pt>
                <c:pt idx="17">
                  <c:v>135.22012578616352</c:v>
                </c:pt>
                <c:pt idx="18">
                  <c:v>135.03813369223869</c:v>
                </c:pt>
                <c:pt idx="19">
                  <c:v>134.85663082437276</c:v>
                </c:pt>
                <c:pt idx="20">
                  <c:v>134.67561521252796</c:v>
                </c:pt>
                <c:pt idx="21">
                  <c:v>134.49508489722967</c:v>
                </c:pt>
                <c:pt idx="22">
                  <c:v>134.31503792949576</c:v>
                </c:pt>
                <c:pt idx="23">
                  <c:v>134.13547237076651</c:v>
                </c:pt>
                <c:pt idx="24">
                  <c:v>133.95638629283488</c:v>
                </c:pt>
                <c:pt idx="25">
                  <c:v>133.77777777777777</c:v>
                </c:pt>
                <c:pt idx="26">
                  <c:v>133.59964491788728</c:v>
                </c:pt>
                <c:pt idx="27">
                  <c:v>133.42198581560282</c:v>
                </c:pt>
                <c:pt idx="28">
                  <c:v>133.24479858344401</c:v>
                </c:pt>
                <c:pt idx="29">
                  <c:v>133.06808134394342</c:v>
                </c:pt>
                <c:pt idx="30">
                  <c:v>132.89183222958056</c:v>
                </c:pt>
                <c:pt idx="31">
                  <c:v>132.71604938271605</c:v>
                </c:pt>
                <c:pt idx="32">
                  <c:v>132.54073095552619</c:v>
                </c:pt>
                <c:pt idx="33">
                  <c:v>132.36587510993843</c:v>
                </c:pt>
                <c:pt idx="34">
                  <c:v>132.19148001756699</c:v>
                </c:pt>
                <c:pt idx="35">
                  <c:v>132.01754385964912</c:v>
                </c:pt>
                <c:pt idx="36">
                  <c:v>131.84406482698205</c:v>
                </c:pt>
                <c:pt idx="37">
                  <c:v>131.67104111986001</c:v>
                </c:pt>
                <c:pt idx="38">
                  <c:v>131.49847094801223</c:v>
                </c:pt>
                <c:pt idx="39">
                  <c:v>131.32635253054102</c:v>
                </c:pt>
                <c:pt idx="40">
                  <c:v>131.15468409586057</c:v>
                </c:pt>
                <c:pt idx="41">
                  <c:v>130.9834638816362</c:v>
                </c:pt>
                <c:pt idx="42">
                  <c:v>130.81269013472402</c:v>
                </c:pt>
                <c:pt idx="43">
                  <c:v>130.64236111111111</c:v>
                </c:pt>
                <c:pt idx="44">
                  <c:v>130.4724750758561</c:v>
                </c:pt>
                <c:pt idx="45">
                  <c:v>130.30303030303031</c:v>
                </c:pt>
                <c:pt idx="46">
                  <c:v>130.13402507565931</c:v>
                </c:pt>
                <c:pt idx="47">
                  <c:v>129.96545768566494</c:v>
                </c:pt>
                <c:pt idx="48">
                  <c:v>129.79732643380768</c:v>
                </c:pt>
                <c:pt idx="49">
                  <c:v>129.62962962962965</c:v>
                </c:pt>
                <c:pt idx="50">
                  <c:v>129.46236559139786</c:v>
                </c:pt>
                <c:pt idx="51">
                  <c:v>129.29553264604812</c:v>
                </c:pt>
                <c:pt idx="52">
                  <c:v>129.12912912912913</c:v>
                </c:pt>
                <c:pt idx="53">
                  <c:v>128.96315338474722</c:v>
                </c:pt>
                <c:pt idx="54">
                  <c:v>128.79760376551135</c:v>
                </c:pt>
                <c:pt idx="55">
                  <c:v>128.63247863247864</c:v>
                </c:pt>
                <c:pt idx="56">
                  <c:v>128.46777635510031</c:v>
                </c:pt>
                <c:pt idx="57">
                  <c:v>128.30349531116795</c:v>
                </c:pt>
                <c:pt idx="58">
                  <c:v>128.13963388676032</c:v>
                </c:pt>
                <c:pt idx="59">
                  <c:v>127.97619047619048</c:v>
                </c:pt>
                <c:pt idx="60">
                  <c:v>127.81316348195328</c:v>
                </c:pt>
                <c:pt idx="61">
                  <c:v>127.65055131467345</c:v>
                </c:pt>
                <c:pt idx="62">
                  <c:v>127.48835239305379</c:v>
                </c:pt>
                <c:pt idx="63">
                  <c:v>127.32656514382403</c:v>
                </c:pt>
                <c:pt idx="64">
                  <c:v>127.1651880016899</c:v>
                </c:pt>
                <c:pt idx="65">
                  <c:v>127.0042194092827</c:v>
                </c:pt>
                <c:pt idx="66">
                  <c:v>126.84365781710915</c:v>
                </c:pt>
                <c:pt idx="67">
                  <c:v>126.68350168350167</c:v>
                </c:pt>
                <c:pt idx="68">
                  <c:v>126.52374947456916</c:v>
                </c:pt>
                <c:pt idx="69">
                  <c:v>126.36439966414777</c:v>
                </c:pt>
                <c:pt idx="70">
                  <c:v>126.20545073375263</c:v>
                </c:pt>
                <c:pt idx="71">
                  <c:v>126.04690117252932</c:v>
                </c:pt>
                <c:pt idx="72">
                  <c:v>125.88874947720619</c:v>
                </c:pt>
                <c:pt idx="73">
                  <c:v>125.73099415204678</c:v>
                </c:pt>
                <c:pt idx="74">
                  <c:v>125.57363370880267</c:v>
                </c:pt>
                <c:pt idx="75">
                  <c:v>125.41666666666667</c:v>
                </c:pt>
                <c:pt idx="76">
                  <c:v>125.26009155222637</c:v>
                </c:pt>
                <c:pt idx="77">
                  <c:v>125.10390689941812</c:v>
                </c:pt>
                <c:pt idx="78">
                  <c:v>124.9481112494811</c:v>
                </c:pt>
                <c:pt idx="79">
                  <c:v>124.79270315091212</c:v>
                </c:pt>
                <c:pt idx="80">
                  <c:v>124.6376811594203</c:v>
                </c:pt>
                <c:pt idx="81">
                  <c:v>124.48304383788253</c:v>
                </c:pt>
                <c:pt idx="82">
                  <c:v>124.32878975629905</c:v>
                </c:pt>
                <c:pt idx="83">
                  <c:v>124.17491749174917</c:v>
                </c:pt>
                <c:pt idx="84">
                  <c:v>124.02142562834776</c:v>
                </c:pt>
                <c:pt idx="85">
                  <c:v>123.86831275720165</c:v>
                </c:pt>
                <c:pt idx="86">
                  <c:v>123.71557747636662</c:v>
                </c:pt>
                <c:pt idx="87">
                  <c:v>123.56321839080459</c:v>
                </c:pt>
                <c:pt idx="88">
                  <c:v>123.41123411234112</c:v>
                </c:pt>
                <c:pt idx="89">
                  <c:v>123.25962325962325</c:v>
                </c:pt>
                <c:pt idx="90">
                  <c:v>123.10838445807771</c:v>
                </c:pt>
                <c:pt idx="91">
                  <c:v>122.95751633986929</c:v>
                </c:pt>
                <c:pt idx="92">
                  <c:v>122.80701754385966</c:v>
                </c:pt>
                <c:pt idx="93">
                  <c:v>122.65688671556643</c:v>
                </c:pt>
                <c:pt idx="94">
                  <c:v>122.5071225071225</c:v>
                </c:pt>
                <c:pt idx="95">
                  <c:v>122.35772357723577</c:v>
                </c:pt>
                <c:pt idx="96">
                  <c:v>122.208688591149</c:v>
                </c:pt>
                <c:pt idx="97">
                  <c:v>122.06001622060016</c:v>
                </c:pt>
                <c:pt idx="98">
                  <c:v>121.91170514378291</c:v>
                </c:pt>
                <c:pt idx="99">
                  <c:v>121.76375404530745</c:v>
                </c:pt>
                <c:pt idx="100">
                  <c:v>121.61616161616162</c:v>
                </c:pt>
                <c:pt idx="101">
                  <c:v>121.46892655367232</c:v>
                </c:pt>
                <c:pt idx="102">
                  <c:v>121.32204756146716</c:v>
                </c:pt>
                <c:pt idx="103">
                  <c:v>121.17552334943639</c:v>
                </c:pt>
                <c:pt idx="104">
                  <c:v>121.02935263369521</c:v>
                </c:pt>
                <c:pt idx="105">
                  <c:v>120.88353413654619</c:v>
                </c:pt>
                <c:pt idx="106">
                  <c:v>120.73806658644203</c:v>
                </c:pt>
                <c:pt idx="107">
                  <c:v>120.59294871794872</c:v>
                </c:pt>
                <c:pt idx="108">
                  <c:v>120.44817927170868</c:v>
                </c:pt>
                <c:pt idx="109">
                  <c:v>120.30375699440448</c:v>
                </c:pt>
                <c:pt idx="110">
                  <c:v>120.15968063872255</c:v>
                </c:pt>
                <c:pt idx="111">
                  <c:v>120.01594896331738</c:v>
                </c:pt>
                <c:pt idx="112">
                  <c:v>119.8725607327758</c:v>
                </c:pt>
                <c:pt idx="113">
                  <c:v>119.72951471758154</c:v>
                </c:pt>
                <c:pt idx="114">
                  <c:v>119.58680969408026</c:v>
                </c:pt>
                <c:pt idx="115">
                  <c:v>119.44444444444444</c:v>
                </c:pt>
                <c:pt idx="116">
                  <c:v>119.30241775663893</c:v>
                </c:pt>
                <c:pt idx="117">
                  <c:v>119.16072842438638</c:v>
                </c:pt>
                <c:pt idx="118">
                  <c:v>119.01937524713325</c:v>
                </c:pt>
                <c:pt idx="119">
                  <c:v>118.87835703001581</c:v>
                </c:pt>
                <c:pt idx="120">
                  <c:v>118.73767258382644</c:v>
                </c:pt>
                <c:pt idx="121">
                  <c:v>118.59732072498031</c:v>
                </c:pt>
                <c:pt idx="122">
                  <c:v>118.4573002754821</c:v>
                </c:pt>
                <c:pt idx="123">
                  <c:v>118.31761006289308</c:v>
                </c:pt>
                <c:pt idx="124">
                  <c:v>118.1782489202984</c:v>
                </c:pt>
                <c:pt idx="125">
                  <c:v>118.03921568627452</c:v>
                </c:pt>
                <c:pt idx="126">
                  <c:v>117.90050920485703</c:v>
                </c:pt>
                <c:pt idx="127">
                  <c:v>117.76212832550861</c:v>
                </c:pt>
                <c:pt idx="128">
                  <c:v>117.62407190308714</c:v>
                </c:pt>
                <c:pt idx="129">
                  <c:v>117.4863387978142</c:v>
                </c:pt>
                <c:pt idx="130">
                  <c:v>117.34892787524366</c:v>
                </c:pt>
                <c:pt idx="131">
                  <c:v>117.21183800623054</c:v>
                </c:pt>
                <c:pt idx="132">
                  <c:v>117.07506806690003</c:v>
                </c:pt>
                <c:pt idx="133">
                  <c:v>116.93861693861693</c:v>
                </c:pt>
                <c:pt idx="134">
                  <c:v>116.80248350795499</c:v>
                </c:pt>
                <c:pt idx="135">
                  <c:v>116.66666666666667</c:v>
                </c:pt>
                <c:pt idx="136">
                  <c:v>116.53116531165311</c:v>
                </c:pt>
                <c:pt idx="137">
                  <c:v>116.39597834493425</c:v>
                </c:pt>
                <c:pt idx="138">
                  <c:v>116.26110467361916</c:v>
                </c:pt>
                <c:pt idx="139">
                  <c:v>116.12654320987654</c:v>
                </c:pt>
                <c:pt idx="140">
                  <c:v>115.99229287090559</c:v>
                </c:pt>
                <c:pt idx="141">
                  <c:v>115.85835257890686</c:v>
                </c:pt>
                <c:pt idx="142">
                  <c:v>115.72472126105345</c:v>
                </c:pt>
                <c:pt idx="143">
                  <c:v>115.59139784946235</c:v>
                </c:pt>
                <c:pt idx="144">
                  <c:v>115.4583812811661</c:v>
                </c:pt>
                <c:pt idx="145">
                  <c:v>115.32567049808428</c:v>
                </c:pt>
                <c:pt idx="146">
                  <c:v>115.19326444699578</c:v>
                </c:pt>
                <c:pt idx="147">
                  <c:v>115.06116207951071</c:v>
                </c:pt>
                <c:pt idx="148">
                  <c:v>114.92936235204276</c:v>
                </c:pt>
                <c:pt idx="149">
                  <c:v>114.79786422578184</c:v>
                </c:pt>
                <c:pt idx="150">
                  <c:v>114.66666666666667</c:v>
                </c:pt>
                <c:pt idx="151">
                  <c:v>114.53576864535768</c:v>
                </c:pt>
                <c:pt idx="152">
                  <c:v>114.40516913721018</c:v>
                </c:pt>
                <c:pt idx="153">
                  <c:v>114.27486712224753</c:v>
                </c:pt>
                <c:pt idx="154">
                  <c:v>114.14486158513462</c:v>
                </c:pt>
                <c:pt idx="155">
                  <c:v>114.01515151515152</c:v>
                </c:pt>
                <c:pt idx="156">
                  <c:v>113.88573590616723</c:v>
                </c:pt>
                <c:pt idx="157">
                  <c:v>113.75661375661376</c:v>
                </c:pt>
                <c:pt idx="158">
                  <c:v>113.62778406946018</c:v>
                </c:pt>
                <c:pt idx="159">
                  <c:v>113.49924585218703</c:v>
                </c:pt>
                <c:pt idx="160">
                  <c:v>113.37099811676082</c:v>
                </c:pt>
                <c:pt idx="161">
                  <c:v>113.24303987960873</c:v>
                </c:pt>
                <c:pt idx="162">
                  <c:v>113.11537016159339</c:v>
                </c:pt>
                <c:pt idx="163">
                  <c:v>112.98798798798799</c:v>
                </c:pt>
                <c:pt idx="164">
                  <c:v>112.86089238845143</c:v>
                </c:pt>
                <c:pt idx="165">
                  <c:v>112.73408239700375</c:v>
                </c:pt>
                <c:pt idx="166">
                  <c:v>112.6075570520015</c:v>
                </c:pt>
                <c:pt idx="167">
                  <c:v>112.4813153961136</c:v>
                </c:pt>
                <c:pt idx="168">
                  <c:v>112.35535647629712</c:v>
                </c:pt>
                <c:pt idx="169">
                  <c:v>112.2296793437733</c:v>
                </c:pt>
                <c:pt idx="170">
                  <c:v>112.10428305400372</c:v>
                </c:pt>
                <c:pt idx="171">
                  <c:v>111.97916666666667</c:v>
                </c:pt>
                <c:pt idx="172">
                  <c:v>111.85432924563359</c:v>
                </c:pt>
              </c:numCache>
            </c:numRef>
          </c:yVal>
          <c:smooth val="0"/>
          <c:extLst xmlns:c16r2="http://schemas.microsoft.com/office/drawing/2015/06/chart">
            <c:ext xmlns:c16="http://schemas.microsoft.com/office/drawing/2014/chart" uri="{C3380CC4-5D6E-409C-BE32-E72D297353CC}">
              <c16:uniqueId val="{00000003-273C-48B0-B0FC-A612B9CEC42E}"/>
            </c:ext>
          </c:extLst>
        </c:ser>
        <c:ser>
          <c:idx val="5"/>
          <c:order val="4"/>
          <c:tx>
            <c:v>250 f1</c:v>
          </c:tx>
          <c:marker>
            <c:symbol val="none"/>
          </c:marker>
          <c:xVal>
            <c:numRef>
              <c:f>temps!$J$38:$FZ$38</c:f>
              <c:numCache>
                <c:formatCode>General</c:formatCode>
                <c:ptCount val="173"/>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pt idx="52">
                  <c:v>15540</c:v>
                </c:pt>
                <c:pt idx="53">
                  <c:v>15560</c:v>
                </c:pt>
                <c:pt idx="54">
                  <c:v>15580</c:v>
                </c:pt>
                <c:pt idx="55">
                  <c:v>15600</c:v>
                </c:pt>
                <c:pt idx="56">
                  <c:v>15620</c:v>
                </c:pt>
                <c:pt idx="57">
                  <c:v>15640</c:v>
                </c:pt>
                <c:pt idx="58">
                  <c:v>15660</c:v>
                </c:pt>
                <c:pt idx="59">
                  <c:v>15680</c:v>
                </c:pt>
                <c:pt idx="60">
                  <c:v>15700</c:v>
                </c:pt>
                <c:pt idx="61">
                  <c:v>15720</c:v>
                </c:pt>
                <c:pt idx="62">
                  <c:v>15740</c:v>
                </c:pt>
                <c:pt idx="63">
                  <c:v>15760</c:v>
                </c:pt>
                <c:pt idx="64">
                  <c:v>15780</c:v>
                </c:pt>
                <c:pt idx="65">
                  <c:v>15800</c:v>
                </c:pt>
                <c:pt idx="66">
                  <c:v>15820</c:v>
                </c:pt>
                <c:pt idx="67">
                  <c:v>15840</c:v>
                </c:pt>
                <c:pt idx="68">
                  <c:v>15860</c:v>
                </c:pt>
                <c:pt idx="69">
                  <c:v>15880</c:v>
                </c:pt>
                <c:pt idx="70">
                  <c:v>15900</c:v>
                </c:pt>
                <c:pt idx="71">
                  <c:v>15920</c:v>
                </c:pt>
                <c:pt idx="72">
                  <c:v>15940</c:v>
                </c:pt>
                <c:pt idx="73">
                  <c:v>15960</c:v>
                </c:pt>
                <c:pt idx="74">
                  <c:v>15980</c:v>
                </c:pt>
                <c:pt idx="75">
                  <c:v>16000</c:v>
                </c:pt>
                <c:pt idx="76">
                  <c:v>16020</c:v>
                </c:pt>
                <c:pt idx="77">
                  <c:v>16040</c:v>
                </c:pt>
                <c:pt idx="78">
                  <c:v>16060</c:v>
                </c:pt>
                <c:pt idx="79">
                  <c:v>16080</c:v>
                </c:pt>
                <c:pt idx="80">
                  <c:v>16100</c:v>
                </c:pt>
                <c:pt idx="81">
                  <c:v>16120</c:v>
                </c:pt>
                <c:pt idx="82">
                  <c:v>16140</c:v>
                </c:pt>
                <c:pt idx="83">
                  <c:v>16160</c:v>
                </c:pt>
                <c:pt idx="84">
                  <c:v>16180</c:v>
                </c:pt>
                <c:pt idx="85">
                  <c:v>16200</c:v>
                </c:pt>
                <c:pt idx="86">
                  <c:v>16220</c:v>
                </c:pt>
                <c:pt idx="87">
                  <c:v>16240</c:v>
                </c:pt>
                <c:pt idx="88">
                  <c:v>16260</c:v>
                </c:pt>
                <c:pt idx="89">
                  <c:v>16280</c:v>
                </c:pt>
                <c:pt idx="90">
                  <c:v>16300</c:v>
                </c:pt>
                <c:pt idx="91">
                  <c:v>16320</c:v>
                </c:pt>
                <c:pt idx="92">
                  <c:v>16340</c:v>
                </c:pt>
                <c:pt idx="93">
                  <c:v>16360</c:v>
                </c:pt>
                <c:pt idx="94">
                  <c:v>16380</c:v>
                </c:pt>
                <c:pt idx="95">
                  <c:v>16400</c:v>
                </c:pt>
                <c:pt idx="96">
                  <c:v>16420</c:v>
                </c:pt>
                <c:pt idx="97">
                  <c:v>16440</c:v>
                </c:pt>
                <c:pt idx="98">
                  <c:v>16460</c:v>
                </c:pt>
                <c:pt idx="99">
                  <c:v>16480</c:v>
                </c:pt>
                <c:pt idx="100">
                  <c:v>16500</c:v>
                </c:pt>
                <c:pt idx="101">
                  <c:v>16520</c:v>
                </c:pt>
                <c:pt idx="102">
                  <c:v>16540</c:v>
                </c:pt>
                <c:pt idx="103">
                  <c:v>16560</c:v>
                </c:pt>
                <c:pt idx="104">
                  <c:v>16580</c:v>
                </c:pt>
                <c:pt idx="105">
                  <c:v>16600</c:v>
                </c:pt>
                <c:pt idx="106">
                  <c:v>16620</c:v>
                </c:pt>
                <c:pt idx="107">
                  <c:v>16640</c:v>
                </c:pt>
                <c:pt idx="108">
                  <c:v>16660</c:v>
                </c:pt>
                <c:pt idx="109">
                  <c:v>16680</c:v>
                </c:pt>
                <c:pt idx="110">
                  <c:v>16700</c:v>
                </c:pt>
                <c:pt idx="111">
                  <c:v>16720</c:v>
                </c:pt>
                <c:pt idx="112">
                  <c:v>16740</c:v>
                </c:pt>
                <c:pt idx="113">
                  <c:v>16760</c:v>
                </c:pt>
                <c:pt idx="114">
                  <c:v>16780</c:v>
                </c:pt>
                <c:pt idx="115">
                  <c:v>16800</c:v>
                </c:pt>
                <c:pt idx="116">
                  <c:v>16820</c:v>
                </c:pt>
                <c:pt idx="117">
                  <c:v>16840</c:v>
                </c:pt>
                <c:pt idx="118">
                  <c:v>16860</c:v>
                </c:pt>
                <c:pt idx="119">
                  <c:v>16880</c:v>
                </c:pt>
                <c:pt idx="120">
                  <c:v>16900</c:v>
                </c:pt>
                <c:pt idx="121">
                  <c:v>16920</c:v>
                </c:pt>
                <c:pt idx="122">
                  <c:v>16940</c:v>
                </c:pt>
                <c:pt idx="123">
                  <c:v>16960</c:v>
                </c:pt>
                <c:pt idx="124">
                  <c:v>16980</c:v>
                </c:pt>
                <c:pt idx="125">
                  <c:v>17000</c:v>
                </c:pt>
                <c:pt idx="126">
                  <c:v>17020</c:v>
                </c:pt>
                <c:pt idx="127">
                  <c:v>17040</c:v>
                </c:pt>
                <c:pt idx="128">
                  <c:v>17060</c:v>
                </c:pt>
                <c:pt idx="129">
                  <c:v>17080</c:v>
                </c:pt>
                <c:pt idx="130">
                  <c:v>17100</c:v>
                </c:pt>
                <c:pt idx="131">
                  <c:v>17120</c:v>
                </c:pt>
                <c:pt idx="132">
                  <c:v>17140</c:v>
                </c:pt>
                <c:pt idx="133">
                  <c:v>17160</c:v>
                </c:pt>
                <c:pt idx="134">
                  <c:v>17180</c:v>
                </c:pt>
                <c:pt idx="135">
                  <c:v>17200</c:v>
                </c:pt>
                <c:pt idx="136">
                  <c:v>17220</c:v>
                </c:pt>
                <c:pt idx="137">
                  <c:v>17240</c:v>
                </c:pt>
                <c:pt idx="138">
                  <c:v>17260</c:v>
                </c:pt>
                <c:pt idx="139">
                  <c:v>17280</c:v>
                </c:pt>
                <c:pt idx="140">
                  <c:v>17300</c:v>
                </c:pt>
                <c:pt idx="141">
                  <c:v>17320</c:v>
                </c:pt>
                <c:pt idx="142">
                  <c:v>17340</c:v>
                </c:pt>
                <c:pt idx="143">
                  <c:v>17360</c:v>
                </c:pt>
                <c:pt idx="144">
                  <c:v>17380</c:v>
                </c:pt>
                <c:pt idx="145">
                  <c:v>17400</c:v>
                </c:pt>
                <c:pt idx="146">
                  <c:v>17420</c:v>
                </c:pt>
                <c:pt idx="147">
                  <c:v>17440</c:v>
                </c:pt>
                <c:pt idx="148">
                  <c:v>17460</c:v>
                </c:pt>
                <c:pt idx="149">
                  <c:v>17480</c:v>
                </c:pt>
                <c:pt idx="150">
                  <c:v>17500</c:v>
                </c:pt>
                <c:pt idx="151">
                  <c:v>17520</c:v>
                </c:pt>
                <c:pt idx="152">
                  <c:v>17540</c:v>
                </c:pt>
                <c:pt idx="153">
                  <c:v>17560</c:v>
                </c:pt>
                <c:pt idx="154">
                  <c:v>17580</c:v>
                </c:pt>
                <c:pt idx="155">
                  <c:v>17600</c:v>
                </c:pt>
                <c:pt idx="156">
                  <c:v>17620</c:v>
                </c:pt>
                <c:pt idx="157">
                  <c:v>17640</c:v>
                </c:pt>
                <c:pt idx="158">
                  <c:v>17660</c:v>
                </c:pt>
                <c:pt idx="159">
                  <c:v>17680</c:v>
                </c:pt>
                <c:pt idx="160">
                  <c:v>17700</c:v>
                </c:pt>
                <c:pt idx="161">
                  <c:v>17720</c:v>
                </c:pt>
                <c:pt idx="162">
                  <c:v>17740</c:v>
                </c:pt>
                <c:pt idx="163">
                  <c:v>17760</c:v>
                </c:pt>
                <c:pt idx="164">
                  <c:v>17780</c:v>
                </c:pt>
                <c:pt idx="165">
                  <c:v>17800</c:v>
                </c:pt>
                <c:pt idx="166">
                  <c:v>17820</c:v>
                </c:pt>
                <c:pt idx="167">
                  <c:v>17840</c:v>
                </c:pt>
                <c:pt idx="168">
                  <c:v>17860</c:v>
                </c:pt>
                <c:pt idx="169">
                  <c:v>17880</c:v>
                </c:pt>
                <c:pt idx="170">
                  <c:v>17900</c:v>
                </c:pt>
                <c:pt idx="171">
                  <c:v>17920</c:v>
                </c:pt>
                <c:pt idx="172">
                  <c:v>17940</c:v>
                </c:pt>
              </c:numCache>
            </c:numRef>
          </c:xVal>
          <c:yVal>
            <c:numRef>
              <c:f>temps!$J$16:$FZ$16</c:f>
              <c:numCache>
                <c:formatCode>0</c:formatCode>
                <c:ptCount val="173"/>
                <c:pt idx="0">
                  <c:v>40.229885057471265</c:v>
                </c:pt>
                <c:pt idx="1">
                  <c:v>40.174471992653814</c:v>
                </c:pt>
                <c:pt idx="2">
                  <c:v>40.119211370930763</c:v>
                </c:pt>
                <c:pt idx="3">
                  <c:v>40.064102564102562</c:v>
                </c:pt>
                <c:pt idx="4">
                  <c:v>40.009144947416551</c:v>
                </c:pt>
                <c:pt idx="5">
                  <c:v>39.954337899543383</c:v>
                </c:pt>
                <c:pt idx="6">
                  <c:v>39.899680802553583</c:v>
                </c:pt>
                <c:pt idx="7">
                  <c:v>39.845173041894355</c:v>
                </c:pt>
                <c:pt idx="8">
                  <c:v>39.790814006366531</c:v>
                </c:pt>
                <c:pt idx="9">
                  <c:v>39.736603088101724</c:v>
                </c:pt>
                <c:pt idx="10">
                  <c:v>39.682539682539684</c:v>
                </c:pt>
                <c:pt idx="11">
                  <c:v>39.628623188405797</c:v>
                </c:pt>
                <c:pt idx="12">
                  <c:v>39.57485300768883</c:v>
                </c:pt>
                <c:pt idx="13">
                  <c:v>39.52122854561879</c:v>
                </c:pt>
                <c:pt idx="14">
                  <c:v>39.467749210645017</c:v>
                </c:pt>
                <c:pt idx="15">
                  <c:v>39.414414414414416</c:v>
                </c:pt>
                <c:pt idx="16">
                  <c:v>39.361223571749889</c:v>
                </c:pt>
                <c:pt idx="17">
                  <c:v>39.308176100628934</c:v>
                </c:pt>
                <c:pt idx="18">
                  <c:v>39.255271422162402</c:v>
                </c:pt>
                <c:pt idx="19">
                  <c:v>39.202508960573475</c:v>
                </c:pt>
                <c:pt idx="20">
                  <c:v>39.149888143176732</c:v>
                </c:pt>
                <c:pt idx="21">
                  <c:v>39.097408400357459</c:v>
                </c:pt>
                <c:pt idx="22">
                  <c:v>39.045069165551091</c:v>
                </c:pt>
                <c:pt idx="23">
                  <c:v>38.992869875222816</c:v>
                </c:pt>
                <c:pt idx="24">
                  <c:v>38.940809968847354</c:v>
                </c:pt>
                <c:pt idx="25">
                  <c:v>38.888888888888893</c:v>
                </c:pt>
                <c:pt idx="26">
                  <c:v>38.837106080781183</c:v>
                </c:pt>
                <c:pt idx="27">
                  <c:v>38.785460992907801</c:v>
                </c:pt>
                <c:pt idx="28">
                  <c:v>38.733953076582559</c:v>
                </c:pt>
                <c:pt idx="29">
                  <c:v>38.682581786030063</c:v>
                </c:pt>
                <c:pt idx="30">
                  <c:v>38.631346578366447</c:v>
                </c:pt>
                <c:pt idx="31">
                  <c:v>38.580246913580247</c:v>
                </c:pt>
                <c:pt idx="32">
                  <c:v>38.529282254513426</c:v>
                </c:pt>
                <c:pt idx="33">
                  <c:v>38.478452066842571</c:v>
                </c:pt>
                <c:pt idx="34">
                  <c:v>38.427755819060167</c:v>
                </c:pt>
                <c:pt idx="35">
                  <c:v>38.377192982456144</c:v>
                </c:pt>
                <c:pt idx="36">
                  <c:v>38.326763031099432</c:v>
                </c:pt>
                <c:pt idx="37">
                  <c:v>38.276465441819774</c:v>
                </c:pt>
                <c:pt idx="38">
                  <c:v>38.226299694189599</c:v>
                </c:pt>
                <c:pt idx="39">
                  <c:v>38.176265270506107</c:v>
                </c:pt>
                <c:pt idx="40">
                  <c:v>38.126361655773422</c:v>
                </c:pt>
                <c:pt idx="41">
                  <c:v>38.076588337684946</c:v>
                </c:pt>
                <c:pt idx="42">
                  <c:v>38.026944806605819</c:v>
                </c:pt>
                <c:pt idx="43">
                  <c:v>37.977430555555557</c:v>
                </c:pt>
                <c:pt idx="44">
                  <c:v>37.928045080190721</c:v>
                </c:pt>
                <c:pt idx="45">
                  <c:v>37.878787878787882</c:v>
                </c:pt>
                <c:pt idx="46">
                  <c:v>37.829658452226546</c:v>
                </c:pt>
                <c:pt idx="47">
                  <c:v>37.780656303972364</c:v>
                </c:pt>
                <c:pt idx="48">
                  <c:v>37.731780940060368</c:v>
                </c:pt>
                <c:pt idx="49">
                  <c:v>37.683031869078384</c:v>
                </c:pt>
                <c:pt idx="50">
                  <c:v>37.634408602150536</c:v>
                </c:pt>
                <c:pt idx="51">
                  <c:v>37.585910652920965</c:v>
                </c:pt>
                <c:pt idx="52">
                  <c:v>37.537537537537538</c:v>
                </c:pt>
                <c:pt idx="53">
                  <c:v>37.489288774635817</c:v>
                </c:pt>
                <c:pt idx="54">
                  <c:v>37.441163885323064</c:v>
                </c:pt>
                <c:pt idx="55">
                  <c:v>37.393162393162392</c:v>
                </c:pt>
                <c:pt idx="56">
                  <c:v>37.345283824157065</c:v>
                </c:pt>
                <c:pt idx="57">
                  <c:v>37.297527706734869</c:v>
                </c:pt>
                <c:pt idx="58">
                  <c:v>37.249893571732649</c:v>
                </c:pt>
                <c:pt idx="59">
                  <c:v>37.202380952380956</c:v>
                </c:pt>
                <c:pt idx="60">
                  <c:v>37.154989384288747</c:v>
                </c:pt>
                <c:pt idx="61">
                  <c:v>37.107718405428329</c:v>
                </c:pt>
                <c:pt idx="62">
                  <c:v>37.06056755612029</c:v>
                </c:pt>
                <c:pt idx="63">
                  <c:v>37.01353637901861</c:v>
                </c:pt>
                <c:pt idx="64">
                  <c:v>36.966624419095901</c:v>
                </c:pt>
                <c:pt idx="65">
                  <c:v>36.919831223628691</c:v>
                </c:pt>
                <c:pt idx="66">
                  <c:v>36.873156342182888</c:v>
                </c:pt>
                <c:pt idx="67">
                  <c:v>36.826599326599329</c:v>
                </c:pt>
                <c:pt idx="68">
                  <c:v>36.780159730979399</c:v>
                </c:pt>
                <c:pt idx="69">
                  <c:v>36.733837111670866</c:v>
                </c:pt>
                <c:pt idx="70">
                  <c:v>36.687631027253666</c:v>
                </c:pt>
                <c:pt idx="71">
                  <c:v>36.641541038525965</c:v>
                </c:pt>
                <c:pt idx="72">
                  <c:v>36.595566708490175</c:v>
                </c:pt>
                <c:pt idx="73">
                  <c:v>36.549707602339183</c:v>
                </c:pt>
                <c:pt idx="74">
                  <c:v>36.503963287442637</c:v>
                </c:pt>
                <c:pt idx="75">
                  <c:v>36.458333333333336</c:v>
                </c:pt>
                <c:pt idx="76">
                  <c:v>36.412817311693715</c:v>
                </c:pt>
                <c:pt idx="77">
                  <c:v>36.36741479634248</c:v>
                </c:pt>
                <c:pt idx="78">
                  <c:v>36.322125363221254</c:v>
                </c:pt>
                <c:pt idx="79">
                  <c:v>36.27694859038143</c:v>
                </c:pt>
                <c:pt idx="80">
                  <c:v>36.231884057971016</c:v>
                </c:pt>
                <c:pt idx="81">
                  <c:v>36.18693134822167</c:v>
                </c:pt>
                <c:pt idx="82">
                  <c:v>36.142090045435772</c:v>
                </c:pt>
                <c:pt idx="83">
                  <c:v>36.097359735973598</c:v>
                </c:pt>
                <c:pt idx="84">
                  <c:v>36.052740008240626</c:v>
                </c:pt>
                <c:pt idx="85">
                  <c:v>36.008230452674901</c:v>
                </c:pt>
                <c:pt idx="86">
                  <c:v>35.963830661734484</c:v>
                </c:pt>
                <c:pt idx="87">
                  <c:v>35.919540229885058</c:v>
                </c:pt>
                <c:pt idx="88">
                  <c:v>35.875358753587534</c:v>
                </c:pt>
                <c:pt idx="89">
                  <c:v>35.831285831285832</c:v>
                </c:pt>
                <c:pt idx="90">
                  <c:v>35.787321063394678</c:v>
                </c:pt>
                <c:pt idx="91">
                  <c:v>35.743464052287585</c:v>
                </c:pt>
                <c:pt idx="92">
                  <c:v>35.699714402284783</c:v>
                </c:pt>
                <c:pt idx="93">
                  <c:v>35.656071719641403</c:v>
                </c:pt>
                <c:pt idx="94">
                  <c:v>35.612535612535616</c:v>
                </c:pt>
                <c:pt idx="95">
                  <c:v>35.569105691056912</c:v>
                </c:pt>
                <c:pt idx="96">
                  <c:v>35.525781567194478</c:v>
                </c:pt>
                <c:pt idx="97">
                  <c:v>35.48256285482563</c:v>
                </c:pt>
                <c:pt idx="98">
                  <c:v>35.439449169704332</c:v>
                </c:pt>
                <c:pt idx="99">
                  <c:v>35.396440129449836</c:v>
                </c:pt>
                <c:pt idx="100">
                  <c:v>35.353535353535356</c:v>
                </c:pt>
                <c:pt idx="101">
                  <c:v>35.310734463276837</c:v>
                </c:pt>
                <c:pt idx="102">
                  <c:v>35.268037081821845</c:v>
                </c:pt>
                <c:pt idx="103">
                  <c:v>35.225442834138484</c:v>
                </c:pt>
                <c:pt idx="104">
                  <c:v>35.182951347004426</c:v>
                </c:pt>
                <c:pt idx="105">
                  <c:v>35.140562248995984</c:v>
                </c:pt>
                <c:pt idx="106">
                  <c:v>35.098275170477336</c:v>
                </c:pt>
                <c:pt idx="107">
                  <c:v>35.056089743589745</c:v>
                </c:pt>
                <c:pt idx="108">
                  <c:v>35.014005602240893</c:v>
                </c:pt>
                <c:pt idx="109">
                  <c:v>34.972022382094323</c:v>
                </c:pt>
                <c:pt idx="110">
                  <c:v>34.930139720558884</c:v>
                </c:pt>
                <c:pt idx="111">
                  <c:v>34.888357256778313</c:v>
                </c:pt>
                <c:pt idx="112">
                  <c:v>34.846674631620864</c:v>
                </c:pt>
                <c:pt idx="113">
                  <c:v>34.805091487669053</c:v>
                </c:pt>
                <c:pt idx="114">
                  <c:v>34.763607469209376</c:v>
                </c:pt>
                <c:pt idx="115">
                  <c:v>34.722222222222221</c:v>
                </c:pt>
                <c:pt idx="116">
                  <c:v>34.68093539437178</c:v>
                </c:pt>
                <c:pt idx="117">
                  <c:v>34.639746634996037</c:v>
                </c:pt>
                <c:pt idx="118">
                  <c:v>34.598655595096879</c:v>
                </c:pt>
                <c:pt idx="119">
                  <c:v>34.557661927330173</c:v>
                </c:pt>
                <c:pt idx="120">
                  <c:v>34.516765285996051</c:v>
                </c:pt>
                <c:pt idx="121">
                  <c:v>34.475965327029158</c:v>
                </c:pt>
                <c:pt idx="122">
                  <c:v>34.435261707988978</c:v>
                </c:pt>
                <c:pt idx="123">
                  <c:v>34.394654088050316</c:v>
                </c:pt>
                <c:pt idx="124">
                  <c:v>34.354142127993718</c:v>
                </c:pt>
                <c:pt idx="125">
                  <c:v>34.313725490196077</c:v>
                </c:pt>
                <c:pt idx="126">
                  <c:v>34.273403838621228</c:v>
                </c:pt>
                <c:pt idx="127">
                  <c:v>34.233176838810643</c:v>
                </c:pt>
                <c:pt idx="128">
                  <c:v>34.193044157874169</c:v>
                </c:pt>
                <c:pt idx="129">
                  <c:v>34.153005464480877</c:v>
                </c:pt>
                <c:pt idx="130">
                  <c:v>34.113060428849899</c:v>
                </c:pt>
                <c:pt idx="131">
                  <c:v>34.073208722741434</c:v>
                </c:pt>
                <c:pt idx="132">
                  <c:v>34.033450019447685</c:v>
                </c:pt>
                <c:pt idx="133">
                  <c:v>33.993783993783993</c:v>
                </c:pt>
                <c:pt idx="134">
                  <c:v>33.954210322079938</c:v>
                </c:pt>
                <c:pt idx="135">
                  <c:v>33.914728682170541</c:v>
                </c:pt>
                <c:pt idx="136">
                  <c:v>33.875338753387531</c:v>
                </c:pt>
                <c:pt idx="137">
                  <c:v>33.836040216550657</c:v>
                </c:pt>
                <c:pt idx="138">
                  <c:v>33.796832753959059</c:v>
                </c:pt>
                <c:pt idx="139">
                  <c:v>33.757716049382715</c:v>
                </c:pt>
                <c:pt idx="140">
                  <c:v>33.71868978805395</c:v>
                </c:pt>
                <c:pt idx="141">
                  <c:v>33.679753656658967</c:v>
                </c:pt>
                <c:pt idx="142">
                  <c:v>33.640907343329488</c:v>
                </c:pt>
                <c:pt idx="143">
                  <c:v>33.602150537634408</c:v>
                </c:pt>
                <c:pt idx="144">
                  <c:v>33.563482930571539</c:v>
                </c:pt>
                <c:pt idx="145">
                  <c:v>33.524904214559385</c:v>
                </c:pt>
                <c:pt idx="146">
                  <c:v>33.486414083429011</c:v>
                </c:pt>
                <c:pt idx="147">
                  <c:v>33.448012232415898</c:v>
                </c:pt>
                <c:pt idx="148">
                  <c:v>33.409698358151964</c:v>
                </c:pt>
                <c:pt idx="149">
                  <c:v>33.371472158657518</c:v>
                </c:pt>
                <c:pt idx="150">
                  <c:v>33.333333333333336</c:v>
                </c:pt>
                <c:pt idx="151">
                  <c:v>33.295281582952818</c:v>
                </c:pt>
                <c:pt idx="152">
                  <c:v>33.257316609654126</c:v>
                </c:pt>
                <c:pt idx="153">
                  <c:v>33.219438116932423</c:v>
                </c:pt>
                <c:pt idx="154">
                  <c:v>33.181645809632158</c:v>
                </c:pt>
                <c:pt idx="155">
                  <c:v>33.143939393939398</c:v>
                </c:pt>
                <c:pt idx="156">
                  <c:v>33.106318577374196</c:v>
                </c:pt>
                <c:pt idx="157">
                  <c:v>33.06878306878307</c:v>
                </c:pt>
                <c:pt idx="158">
                  <c:v>33.031332578331444</c:v>
                </c:pt>
                <c:pt idx="159">
                  <c:v>32.993966817496229</c:v>
                </c:pt>
                <c:pt idx="160">
                  <c:v>32.956685499058381</c:v>
                </c:pt>
                <c:pt idx="161">
                  <c:v>32.919488337095565</c:v>
                </c:pt>
                <c:pt idx="162">
                  <c:v>32.882375046974822</c:v>
                </c:pt>
                <c:pt idx="163">
                  <c:v>32.845345345345343</c:v>
                </c:pt>
                <c:pt idx="164">
                  <c:v>32.808398950131235</c:v>
                </c:pt>
                <c:pt idx="165">
                  <c:v>32.771535580524343</c:v>
                </c:pt>
                <c:pt idx="166">
                  <c:v>32.734754956977177</c:v>
                </c:pt>
                <c:pt idx="167">
                  <c:v>32.698056801195811</c:v>
                </c:pt>
                <c:pt idx="168">
                  <c:v>32.66144083613289</c:v>
                </c:pt>
                <c:pt idx="169">
                  <c:v>32.624906785980613</c:v>
                </c:pt>
                <c:pt idx="170">
                  <c:v>32.588454376163874</c:v>
                </c:pt>
                <c:pt idx="171">
                  <c:v>32.552083333333336</c:v>
                </c:pt>
                <c:pt idx="172">
                  <c:v>32.515793385358599</c:v>
                </c:pt>
              </c:numCache>
            </c:numRef>
          </c:yVal>
          <c:smooth val="0"/>
          <c:extLst xmlns:c16r2="http://schemas.microsoft.com/office/drawing/2015/06/chart">
            <c:ext xmlns:c16="http://schemas.microsoft.com/office/drawing/2014/chart" uri="{C3380CC4-5D6E-409C-BE32-E72D297353CC}">
              <c16:uniqueId val="{00000004-273C-48B0-B0FC-A612B9CEC42E}"/>
            </c:ext>
          </c:extLst>
        </c:ser>
        <c:ser>
          <c:idx val="6"/>
          <c:order val="5"/>
          <c:tx>
            <c:v>250 f 0.75</c:v>
          </c:tx>
          <c:marker>
            <c:symbol val="none"/>
          </c:marker>
          <c:xVal>
            <c:numRef>
              <c:f>temps!$J$10:$FZ$10</c:f>
              <c:numCache>
                <c:formatCode>General</c:formatCode>
                <c:ptCount val="173"/>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pt idx="52">
                  <c:v>15540</c:v>
                </c:pt>
                <c:pt idx="53">
                  <c:v>15560</c:v>
                </c:pt>
                <c:pt idx="54">
                  <c:v>15580</c:v>
                </c:pt>
                <c:pt idx="55">
                  <c:v>15600</c:v>
                </c:pt>
                <c:pt idx="56">
                  <c:v>15620</c:v>
                </c:pt>
                <c:pt idx="57">
                  <c:v>15640</c:v>
                </c:pt>
                <c:pt idx="58">
                  <c:v>15660</c:v>
                </c:pt>
                <c:pt idx="59">
                  <c:v>15680</c:v>
                </c:pt>
                <c:pt idx="60">
                  <c:v>15700</c:v>
                </c:pt>
                <c:pt idx="61">
                  <c:v>15720</c:v>
                </c:pt>
                <c:pt idx="62">
                  <c:v>15740</c:v>
                </c:pt>
                <c:pt idx="63">
                  <c:v>15760</c:v>
                </c:pt>
                <c:pt idx="64">
                  <c:v>15780</c:v>
                </c:pt>
                <c:pt idx="65">
                  <c:v>15800</c:v>
                </c:pt>
                <c:pt idx="66">
                  <c:v>15820</c:v>
                </c:pt>
                <c:pt idx="67">
                  <c:v>15840</c:v>
                </c:pt>
                <c:pt idx="68">
                  <c:v>15860</c:v>
                </c:pt>
                <c:pt idx="69">
                  <c:v>15880</c:v>
                </c:pt>
                <c:pt idx="70">
                  <c:v>15900</c:v>
                </c:pt>
                <c:pt idx="71">
                  <c:v>15920</c:v>
                </c:pt>
                <c:pt idx="72">
                  <c:v>15940</c:v>
                </c:pt>
                <c:pt idx="73">
                  <c:v>15960</c:v>
                </c:pt>
                <c:pt idx="74">
                  <c:v>15980</c:v>
                </c:pt>
                <c:pt idx="75">
                  <c:v>16000</c:v>
                </c:pt>
                <c:pt idx="76">
                  <c:v>16020</c:v>
                </c:pt>
                <c:pt idx="77">
                  <c:v>16040</c:v>
                </c:pt>
                <c:pt idx="78">
                  <c:v>16060</c:v>
                </c:pt>
                <c:pt idx="79">
                  <c:v>16080</c:v>
                </c:pt>
                <c:pt idx="80">
                  <c:v>16100</c:v>
                </c:pt>
                <c:pt idx="81">
                  <c:v>16120</c:v>
                </c:pt>
                <c:pt idx="82">
                  <c:v>16140</c:v>
                </c:pt>
                <c:pt idx="83">
                  <c:v>16160</c:v>
                </c:pt>
                <c:pt idx="84">
                  <c:v>16180</c:v>
                </c:pt>
                <c:pt idx="85">
                  <c:v>16200</c:v>
                </c:pt>
                <c:pt idx="86">
                  <c:v>16220</c:v>
                </c:pt>
                <c:pt idx="87">
                  <c:v>16240</c:v>
                </c:pt>
                <c:pt idx="88">
                  <c:v>16260</c:v>
                </c:pt>
                <c:pt idx="89">
                  <c:v>16280</c:v>
                </c:pt>
                <c:pt idx="90">
                  <c:v>16300</c:v>
                </c:pt>
                <c:pt idx="91">
                  <c:v>16320</c:v>
                </c:pt>
                <c:pt idx="92">
                  <c:v>16340</c:v>
                </c:pt>
                <c:pt idx="93">
                  <c:v>16360</c:v>
                </c:pt>
                <c:pt idx="94">
                  <c:v>16380</c:v>
                </c:pt>
                <c:pt idx="95">
                  <c:v>16400</c:v>
                </c:pt>
                <c:pt idx="96">
                  <c:v>16420</c:v>
                </c:pt>
                <c:pt idx="97">
                  <c:v>16440</c:v>
                </c:pt>
                <c:pt idx="98">
                  <c:v>16460</c:v>
                </c:pt>
                <c:pt idx="99">
                  <c:v>16480</c:v>
                </c:pt>
                <c:pt idx="100">
                  <c:v>16500</c:v>
                </c:pt>
                <c:pt idx="101">
                  <c:v>16520</c:v>
                </c:pt>
                <c:pt idx="102">
                  <c:v>16540</c:v>
                </c:pt>
                <c:pt idx="103">
                  <c:v>16560</c:v>
                </c:pt>
                <c:pt idx="104">
                  <c:v>16580</c:v>
                </c:pt>
                <c:pt idx="105">
                  <c:v>16600</c:v>
                </c:pt>
                <c:pt idx="106">
                  <c:v>16620</c:v>
                </c:pt>
                <c:pt idx="107">
                  <c:v>16640</c:v>
                </c:pt>
                <c:pt idx="108">
                  <c:v>16660</c:v>
                </c:pt>
                <c:pt idx="109">
                  <c:v>16680</c:v>
                </c:pt>
                <c:pt idx="110">
                  <c:v>16700</c:v>
                </c:pt>
                <c:pt idx="111">
                  <c:v>16720</c:v>
                </c:pt>
                <c:pt idx="112">
                  <c:v>16740</c:v>
                </c:pt>
                <c:pt idx="113">
                  <c:v>16760</c:v>
                </c:pt>
                <c:pt idx="114">
                  <c:v>16780</c:v>
                </c:pt>
                <c:pt idx="115">
                  <c:v>16800</c:v>
                </c:pt>
                <c:pt idx="116">
                  <c:v>16820</c:v>
                </c:pt>
                <c:pt idx="117">
                  <c:v>16840</c:v>
                </c:pt>
                <c:pt idx="118">
                  <c:v>16860</c:v>
                </c:pt>
                <c:pt idx="119">
                  <c:v>16880</c:v>
                </c:pt>
                <c:pt idx="120">
                  <c:v>16900</c:v>
                </c:pt>
                <c:pt idx="121">
                  <c:v>16920</c:v>
                </c:pt>
                <c:pt idx="122">
                  <c:v>16940</c:v>
                </c:pt>
                <c:pt idx="123">
                  <c:v>16960</c:v>
                </c:pt>
                <c:pt idx="124">
                  <c:v>16980</c:v>
                </c:pt>
                <c:pt idx="125">
                  <c:v>17000</c:v>
                </c:pt>
                <c:pt idx="126">
                  <c:v>17020</c:v>
                </c:pt>
                <c:pt idx="127">
                  <c:v>17040</c:v>
                </c:pt>
                <c:pt idx="128">
                  <c:v>17060</c:v>
                </c:pt>
                <c:pt idx="129">
                  <c:v>17080</c:v>
                </c:pt>
                <c:pt idx="130">
                  <c:v>17100</c:v>
                </c:pt>
                <c:pt idx="131">
                  <c:v>17120</c:v>
                </c:pt>
                <c:pt idx="132">
                  <c:v>17140</c:v>
                </c:pt>
                <c:pt idx="133">
                  <c:v>17160</c:v>
                </c:pt>
                <c:pt idx="134">
                  <c:v>17180</c:v>
                </c:pt>
                <c:pt idx="135">
                  <c:v>17200</c:v>
                </c:pt>
                <c:pt idx="136">
                  <c:v>17220</c:v>
                </c:pt>
                <c:pt idx="137">
                  <c:v>17240</c:v>
                </c:pt>
                <c:pt idx="138">
                  <c:v>17260</c:v>
                </c:pt>
                <c:pt idx="139">
                  <c:v>17280</c:v>
                </c:pt>
                <c:pt idx="140">
                  <c:v>17300</c:v>
                </c:pt>
                <c:pt idx="141">
                  <c:v>17320</c:v>
                </c:pt>
                <c:pt idx="142">
                  <c:v>17340</c:v>
                </c:pt>
                <c:pt idx="143">
                  <c:v>17360</c:v>
                </c:pt>
                <c:pt idx="144">
                  <c:v>17380</c:v>
                </c:pt>
                <c:pt idx="145">
                  <c:v>17400</c:v>
                </c:pt>
                <c:pt idx="146">
                  <c:v>17420</c:v>
                </c:pt>
                <c:pt idx="147">
                  <c:v>17440</c:v>
                </c:pt>
                <c:pt idx="148">
                  <c:v>17460</c:v>
                </c:pt>
                <c:pt idx="149">
                  <c:v>17480</c:v>
                </c:pt>
                <c:pt idx="150">
                  <c:v>17500</c:v>
                </c:pt>
                <c:pt idx="151">
                  <c:v>17520</c:v>
                </c:pt>
                <c:pt idx="152">
                  <c:v>17540</c:v>
                </c:pt>
                <c:pt idx="153">
                  <c:v>17560</c:v>
                </c:pt>
                <c:pt idx="154">
                  <c:v>17580</c:v>
                </c:pt>
                <c:pt idx="155">
                  <c:v>17600</c:v>
                </c:pt>
                <c:pt idx="156">
                  <c:v>17620</c:v>
                </c:pt>
                <c:pt idx="157">
                  <c:v>17640</c:v>
                </c:pt>
                <c:pt idx="158">
                  <c:v>17660</c:v>
                </c:pt>
                <c:pt idx="159">
                  <c:v>17680</c:v>
                </c:pt>
                <c:pt idx="160">
                  <c:v>17700</c:v>
                </c:pt>
                <c:pt idx="161">
                  <c:v>17720</c:v>
                </c:pt>
                <c:pt idx="162">
                  <c:v>17740</c:v>
                </c:pt>
                <c:pt idx="163">
                  <c:v>17760</c:v>
                </c:pt>
                <c:pt idx="164">
                  <c:v>17780</c:v>
                </c:pt>
                <c:pt idx="165">
                  <c:v>17800</c:v>
                </c:pt>
                <c:pt idx="166">
                  <c:v>17820</c:v>
                </c:pt>
                <c:pt idx="167">
                  <c:v>17840</c:v>
                </c:pt>
                <c:pt idx="168">
                  <c:v>17860</c:v>
                </c:pt>
                <c:pt idx="169">
                  <c:v>17880</c:v>
                </c:pt>
                <c:pt idx="170">
                  <c:v>17900</c:v>
                </c:pt>
                <c:pt idx="171">
                  <c:v>17920</c:v>
                </c:pt>
                <c:pt idx="172">
                  <c:v>17940</c:v>
                </c:pt>
              </c:numCache>
            </c:numRef>
          </c:xVal>
          <c:yVal>
            <c:numRef>
              <c:f>temps!$J$17:$FZ$17</c:f>
              <c:numCache>
                <c:formatCode>0</c:formatCode>
                <c:ptCount val="173"/>
                <c:pt idx="0">
                  <c:v>53.639846743295017</c:v>
                </c:pt>
                <c:pt idx="1">
                  <c:v>53.565962656871754</c:v>
                </c:pt>
                <c:pt idx="2">
                  <c:v>53.492281827907682</c:v>
                </c:pt>
                <c:pt idx="3">
                  <c:v>53.418803418803414</c:v>
                </c:pt>
                <c:pt idx="4">
                  <c:v>53.345526596555402</c:v>
                </c:pt>
                <c:pt idx="5">
                  <c:v>53.272450532724513</c:v>
                </c:pt>
                <c:pt idx="6">
                  <c:v>53.199574403404775</c:v>
                </c:pt>
                <c:pt idx="7">
                  <c:v>53.126897389192472</c:v>
                </c:pt>
                <c:pt idx="8">
                  <c:v>53.054418675155375</c:v>
                </c:pt>
                <c:pt idx="9">
                  <c:v>52.982137450802298</c:v>
                </c:pt>
                <c:pt idx="10">
                  <c:v>52.910052910052912</c:v>
                </c:pt>
                <c:pt idx="11">
                  <c:v>52.838164251207729</c:v>
                </c:pt>
                <c:pt idx="12">
                  <c:v>52.766470676918438</c:v>
                </c:pt>
                <c:pt idx="13">
                  <c:v>52.694971394158387</c:v>
                </c:pt>
                <c:pt idx="14">
                  <c:v>52.623665614193357</c:v>
                </c:pt>
                <c:pt idx="15">
                  <c:v>52.552552552552555</c:v>
                </c:pt>
                <c:pt idx="16">
                  <c:v>52.481631428999854</c:v>
                </c:pt>
                <c:pt idx="17">
                  <c:v>52.410901467505248</c:v>
                </c:pt>
                <c:pt idx="18">
                  <c:v>52.340361896216535</c:v>
                </c:pt>
                <c:pt idx="19">
                  <c:v>52.2700119474313</c:v>
                </c:pt>
                <c:pt idx="20">
                  <c:v>52.199850857568975</c:v>
                </c:pt>
                <c:pt idx="21">
                  <c:v>52.129877867143279</c:v>
                </c:pt>
                <c:pt idx="22">
                  <c:v>52.060092220734788</c:v>
                </c:pt>
                <c:pt idx="23">
                  <c:v>51.990493166963752</c:v>
                </c:pt>
                <c:pt idx="24">
                  <c:v>51.921079958463139</c:v>
                </c:pt>
                <c:pt idx="25">
                  <c:v>51.851851851851855</c:v>
                </c:pt>
                <c:pt idx="26">
                  <c:v>51.782808107708242</c:v>
                </c:pt>
                <c:pt idx="27">
                  <c:v>51.713947990543737</c:v>
                </c:pt>
                <c:pt idx="28">
                  <c:v>51.645270768776747</c:v>
                </c:pt>
                <c:pt idx="29">
                  <c:v>51.576775714706748</c:v>
                </c:pt>
                <c:pt idx="30">
                  <c:v>51.508462104488594</c:v>
                </c:pt>
                <c:pt idx="31">
                  <c:v>51.440329218106996</c:v>
                </c:pt>
                <c:pt idx="32">
                  <c:v>51.372376339351234</c:v>
                </c:pt>
                <c:pt idx="33">
                  <c:v>51.304602755790093</c:v>
                </c:pt>
                <c:pt idx="34">
                  <c:v>51.237007758746891</c:v>
                </c:pt>
                <c:pt idx="35">
                  <c:v>51.169590643274859</c:v>
                </c:pt>
                <c:pt idx="36">
                  <c:v>51.102350708132576</c:v>
                </c:pt>
                <c:pt idx="37">
                  <c:v>51.035287255759698</c:v>
                </c:pt>
                <c:pt idx="38">
                  <c:v>50.968399592252801</c:v>
                </c:pt>
                <c:pt idx="39">
                  <c:v>50.901687027341474</c:v>
                </c:pt>
                <c:pt idx="40">
                  <c:v>50.835148874364563</c:v>
                </c:pt>
                <c:pt idx="41">
                  <c:v>50.768784450246592</c:v>
                </c:pt>
                <c:pt idx="42">
                  <c:v>50.702593075474425</c:v>
                </c:pt>
                <c:pt idx="43">
                  <c:v>50.636574074074076</c:v>
                </c:pt>
                <c:pt idx="44">
                  <c:v>50.57072677358763</c:v>
                </c:pt>
                <c:pt idx="45">
                  <c:v>50.505050505050512</c:v>
                </c:pt>
                <c:pt idx="46">
                  <c:v>50.439544602968731</c:v>
                </c:pt>
                <c:pt idx="47">
                  <c:v>50.374208405296486</c:v>
                </c:pt>
                <c:pt idx="48">
                  <c:v>50.309041253413824</c:v>
                </c:pt>
                <c:pt idx="49">
                  <c:v>50.244042492104512</c:v>
                </c:pt>
                <c:pt idx="50">
                  <c:v>50.179211469534046</c:v>
                </c:pt>
                <c:pt idx="51">
                  <c:v>50.114547537227956</c:v>
                </c:pt>
                <c:pt idx="52">
                  <c:v>50.050050050050054</c:v>
                </c:pt>
                <c:pt idx="53">
                  <c:v>49.985718366181089</c:v>
                </c:pt>
                <c:pt idx="54">
                  <c:v>49.921551847097419</c:v>
                </c:pt>
                <c:pt idx="55">
                  <c:v>49.857549857549856</c:v>
                </c:pt>
                <c:pt idx="56">
                  <c:v>49.793711765542753</c:v>
                </c:pt>
                <c:pt idx="57">
                  <c:v>49.730036942313156</c:v>
                </c:pt>
                <c:pt idx="58">
                  <c:v>49.666524762310196</c:v>
                </c:pt>
                <c:pt idx="59">
                  <c:v>49.603174603174608</c:v>
                </c:pt>
                <c:pt idx="60">
                  <c:v>49.539985845718327</c:v>
                </c:pt>
                <c:pt idx="61">
                  <c:v>49.476957873904439</c:v>
                </c:pt>
                <c:pt idx="62">
                  <c:v>49.414090074827051</c:v>
                </c:pt>
                <c:pt idx="63">
                  <c:v>49.351381838691481</c:v>
                </c:pt>
                <c:pt idx="64">
                  <c:v>49.288832558794532</c:v>
                </c:pt>
                <c:pt idx="65">
                  <c:v>49.226441631504919</c:v>
                </c:pt>
                <c:pt idx="66">
                  <c:v>49.164208456243848</c:v>
                </c:pt>
                <c:pt idx="67">
                  <c:v>49.102132435465769</c:v>
                </c:pt>
                <c:pt idx="68">
                  <c:v>49.040212974639196</c:v>
                </c:pt>
                <c:pt idx="69">
                  <c:v>48.978449482227823</c:v>
                </c:pt>
                <c:pt idx="70">
                  <c:v>48.916841369671552</c:v>
                </c:pt>
                <c:pt idx="71">
                  <c:v>48.855388051367953</c:v>
                </c:pt>
                <c:pt idx="72">
                  <c:v>48.794088944653566</c:v>
                </c:pt>
                <c:pt idx="73">
                  <c:v>48.732943469785575</c:v>
                </c:pt>
                <c:pt idx="74">
                  <c:v>48.671951049923514</c:v>
                </c:pt>
                <c:pt idx="75">
                  <c:v>48.611111111111114</c:v>
                </c:pt>
                <c:pt idx="76">
                  <c:v>48.550423082258284</c:v>
                </c:pt>
                <c:pt idx="77">
                  <c:v>48.489886395123307</c:v>
                </c:pt>
                <c:pt idx="78">
                  <c:v>48.429500484295005</c:v>
                </c:pt>
                <c:pt idx="79">
                  <c:v>48.36926478717524</c:v>
                </c:pt>
                <c:pt idx="80">
                  <c:v>48.309178743961354</c:v>
                </c:pt>
                <c:pt idx="81">
                  <c:v>48.249241797628891</c:v>
                </c:pt>
                <c:pt idx="82">
                  <c:v>48.189453393914363</c:v>
                </c:pt>
                <c:pt idx="83">
                  <c:v>48.12981298129813</c:v>
                </c:pt>
                <c:pt idx="84">
                  <c:v>48.070320010987501</c:v>
                </c:pt>
                <c:pt idx="85">
                  <c:v>48.010973936899866</c:v>
                </c:pt>
                <c:pt idx="86">
                  <c:v>47.951774215645976</c:v>
                </c:pt>
                <c:pt idx="87">
                  <c:v>47.892720306513411</c:v>
                </c:pt>
                <c:pt idx="88">
                  <c:v>47.833811671450043</c:v>
                </c:pt>
                <c:pt idx="89">
                  <c:v>47.775047775047774</c:v>
                </c:pt>
                <c:pt idx="90">
                  <c:v>47.716428084526235</c:v>
                </c:pt>
                <c:pt idx="91">
                  <c:v>47.657952069716778</c:v>
                </c:pt>
                <c:pt idx="92">
                  <c:v>47.59961920304638</c:v>
                </c:pt>
                <c:pt idx="93">
                  <c:v>47.541428959521873</c:v>
                </c:pt>
                <c:pt idx="94">
                  <c:v>47.483380816714153</c:v>
                </c:pt>
                <c:pt idx="95">
                  <c:v>47.425474254742547</c:v>
                </c:pt>
                <c:pt idx="96">
                  <c:v>47.367708756259304</c:v>
                </c:pt>
                <c:pt idx="97">
                  <c:v>47.310083806434172</c:v>
                </c:pt>
                <c:pt idx="98">
                  <c:v>47.252598892939112</c:v>
                </c:pt>
                <c:pt idx="99">
                  <c:v>47.195253505933117</c:v>
                </c:pt>
                <c:pt idx="100">
                  <c:v>47.138047138047142</c:v>
                </c:pt>
                <c:pt idx="101">
                  <c:v>47.080979284369114</c:v>
                </c:pt>
                <c:pt idx="102">
                  <c:v>47.024049442429124</c:v>
                </c:pt>
                <c:pt idx="103">
                  <c:v>46.967257112184647</c:v>
                </c:pt>
                <c:pt idx="104">
                  <c:v>46.910601796005899</c:v>
                </c:pt>
                <c:pt idx="105">
                  <c:v>46.854082998661312</c:v>
                </c:pt>
                <c:pt idx="106">
                  <c:v>46.797700227303118</c:v>
                </c:pt>
                <c:pt idx="107">
                  <c:v>46.741452991452995</c:v>
                </c:pt>
                <c:pt idx="108">
                  <c:v>46.685340802987859</c:v>
                </c:pt>
                <c:pt idx="109">
                  <c:v>46.629363176125764</c:v>
                </c:pt>
                <c:pt idx="110">
                  <c:v>46.573519627411848</c:v>
                </c:pt>
                <c:pt idx="111">
                  <c:v>46.51780967570442</c:v>
                </c:pt>
                <c:pt idx="112">
                  <c:v>46.46223284216115</c:v>
                </c:pt>
                <c:pt idx="113">
                  <c:v>46.406788650225401</c:v>
                </c:pt>
                <c:pt idx="114">
                  <c:v>46.351476625612499</c:v>
                </c:pt>
                <c:pt idx="115">
                  <c:v>46.296296296296298</c:v>
                </c:pt>
                <c:pt idx="116">
                  <c:v>46.241247192495706</c:v>
                </c:pt>
                <c:pt idx="117">
                  <c:v>46.186328846661382</c:v>
                </c:pt>
                <c:pt idx="118">
                  <c:v>46.131540793462506</c:v>
                </c:pt>
                <c:pt idx="119">
                  <c:v>46.076882569773566</c:v>
                </c:pt>
                <c:pt idx="120">
                  <c:v>46.022353714661399</c:v>
                </c:pt>
                <c:pt idx="121">
                  <c:v>45.967953769372208</c:v>
                </c:pt>
                <c:pt idx="122">
                  <c:v>45.913682277318635</c:v>
                </c:pt>
                <c:pt idx="123">
                  <c:v>45.859538784067091</c:v>
                </c:pt>
                <c:pt idx="124">
                  <c:v>45.805522837324958</c:v>
                </c:pt>
                <c:pt idx="125">
                  <c:v>45.751633986928105</c:v>
                </c:pt>
                <c:pt idx="126">
                  <c:v>45.697871784828301</c:v>
                </c:pt>
                <c:pt idx="127">
                  <c:v>45.644235785080859</c:v>
                </c:pt>
                <c:pt idx="128">
                  <c:v>45.590725543832228</c:v>
                </c:pt>
                <c:pt idx="129">
                  <c:v>45.537340619307834</c:v>
                </c:pt>
                <c:pt idx="130">
                  <c:v>45.484080571799865</c:v>
                </c:pt>
                <c:pt idx="131">
                  <c:v>45.430944963655243</c:v>
                </c:pt>
                <c:pt idx="132">
                  <c:v>45.377933359263579</c:v>
                </c:pt>
                <c:pt idx="133">
                  <c:v>45.325045325045323</c:v>
                </c:pt>
                <c:pt idx="134">
                  <c:v>45.272280429439917</c:v>
                </c:pt>
                <c:pt idx="135">
                  <c:v>45.219638242894057</c:v>
                </c:pt>
                <c:pt idx="136">
                  <c:v>45.167118337850042</c:v>
                </c:pt>
                <c:pt idx="137">
                  <c:v>45.114720288734212</c:v>
                </c:pt>
                <c:pt idx="138">
                  <c:v>45.06244367194541</c:v>
                </c:pt>
                <c:pt idx="139">
                  <c:v>45.010288065843618</c:v>
                </c:pt>
                <c:pt idx="140">
                  <c:v>44.958253050738598</c:v>
                </c:pt>
                <c:pt idx="141">
                  <c:v>44.906338208878623</c:v>
                </c:pt>
                <c:pt idx="142">
                  <c:v>44.854543124439317</c:v>
                </c:pt>
                <c:pt idx="143">
                  <c:v>44.802867383512542</c:v>
                </c:pt>
                <c:pt idx="144">
                  <c:v>44.751310574095385</c:v>
                </c:pt>
                <c:pt idx="145">
                  <c:v>44.699872286079177</c:v>
                </c:pt>
                <c:pt idx="146">
                  <c:v>44.648552111238679</c:v>
                </c:pt>
                <c:pt idx="147">
                  <c:v>44.5973496432212</c:v>
                </c:pt>
                <c:pt idx="148">
                  <c:v>44.546264477535949</c:v>
                </c:pt>
                <c:pt idx="149">
                  <c:v>44.495296211543355</c:v>
                </c:pt>
                <c:pt idx="150">
                  <c:v>44.44444444444445</c:v>
                </c:pt>
                <c:pt idx="151">
                  <c:v>44.393708777270426</c:v>
                </c:pt>
                <c:pt idx="152">
                  <c:v>44.343088812872168</c:v>
                </c:pt>
                <c:pt idx="153">
                  <c:v>44.2925841559099</c:v>
                </c:pt>
                <c:pt idx="154">
                  <c:v>44.242194412842878</c:v>
                </c:pt>
                <c:pt idx="155">
                  <c:v>44.191919191919197</c:v>
                </c:pt>
                <c:pt idx="156">
                  <c:v>44.141758103165593</c:v>
                </c:pt>
                <c:pt idx="157">
                  <c:v>44.091710758377424</c:v>
                </c:pt>
                <c:pt idx="158">
                  <c:v>44.041776771108594</c:v>
                </c:pt>
                <c:pt idx="159">
                  <c:v>43.991955756661639</c:v>
                </c:pt>
                <c:pt idx="160">
                  <c:v>43.942247332077841</c:v>
                </c:pt>
                <c:pt idx="161">
                  <c:v>43.892651116127418</c:v>
                </c:pt>
                <c:pt idx="162">
                  <c:v>43.84316672929976</c:v>
                </c:pt>
                <c:pt idx="163">
                  <c:v>43.793793793793789</c:v>
                </c:pt>
                <c:pt idx="164">
                  <c:v>43.744531933508313</c:v>
                </c:pt>
                <c:pt idx="165">
                  <c:v>43.695380774032458</c:v>
                </c:pt>
                <c:pt idx="166">
                  <c:v>43.646339942636239</c:v>
                </c:pt>
                <c:pt idx="167">
                  <c:v>43.597409068261079</c:v>
                </c:pt>
                <c:pt idx="168">
                  <c:v>43.54858778151052</c:v>
                </c:pt>
                <c:pt idx="169">
                  <c:v>43.499875714640815</c:v>
                </c:pt>
                <c:pt idx="170">
                  <c:v>43.451272501551834</c:v>
                </c:pt>
                <c:pt idx="171">
                  <c:v>43.402777777777779</c:v>
                </c:pt>
                <c:pt idx="172">
                  <c:v>43.354391180478132</c:v>
                </c:pt>
              </c:numCache>
            </c:numRef>
          </c:yVal>
          <c:smooth val="0"/>
          <c:extLst xmlns:c16r2="http://schemas.microsoft.com/office/drawing/2015/06/chart">
            <c:ext xmlns:c16="http://schemas.microsoft.com/office/drawing/2014/chart" uri="{C3380CC4-5D6E-409C-BE32-E72D297353CC}">
              <c16:uniqueId val="{00000005-273C-48B0-B0FC-A612B9CEC42E}"/>
            </c:ext>
          </c:extLst>
        </c:ser>
        <c:ser>
          <c:idx val="7"/>
          <c:order val="6"/>
          <c:tx>
            <c:v>250 f 0.5</c:v>
          </c:tx>
          <c:marker>
            <c:symbol val="none"/>
          </c:marker>
          <c:xVal>
            <c:numRef>
              <c:f>temps!$J$10:$FZ$10</c:f>
              <c:numCache>
                <c:formatCode>General</c:formatCode>
                <c:ptCount val="173"/>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pt idx="52">
                  <c:v>15540</c:v>
                </c:pt>
                <c:pt idx="53">
                  <c:v>15560</c:v>
                </c:pt>
                <c:pt idx="54">
                  <c:v>15580</c:v>
                </c:pt>
                <c:pt idx="55">
                  <c:v>15600</c:v>
                </c:pt>
                <c:pt idx="56">
                  <c:v>15620</c:v>
                </c:pt>
                <c:pt idx="57">
                  <c:v>15640</c:v>
                </c:pt>
                <c:pt idx="58">
                  <c:v>15660</c:v>
                </c:pt>
                <c:pt idx="59">
                  <c:v>15680</c:v>
                </c:pt>
                <c:pt idx="60">
                  <c:v>15700</c:v>
                </c:pt>
                <c:pt idx="61">
                  <c:v>15720</c:v>
                </c:pt>
                <c:pt idx="62">
                  <c:v>15740</c:v>
                </c:pt>
                <c:pt idx="63">
                  <c:v>15760</c:v>
                </c:pt>
                <c:pt idx="64">
                  <c:v>15780</c:v>
                </c:pt>
                <c:pt idx="65">
                  <c:v>15800</c:v>
                </c:pt>
                <c:pt idx="66">
                  <c:v>15820</c:v>
                </c:pt>
                <c:pt idx="67">
                  <c:v>15840</c:v>
                </c:pt>
                <c:pt idx="68">
                  <c:v>15860</c:v>
                </c:pt>
                <c:pt idx="69">
                  <c:v>15880</c:v>
                </c:pt>
                <c:pt idx="70">
                  <c:v>15900</c:v>
                </c:pt>
                <c:pt idx="71">
                  <c:v>15920</c:v>
                </c:pt>
                <c:pt idx="72">
                  <c:v>15940</c:v>
                </c:pt>
                <c:pt idx="73">
                  <c:v>15960</c:v>
                </c:pt>
                <c:pt idx="74">
                  <c:v>15980</c:v>
                </c:pt>
                <c:pt idx="75">
                  <c:v>16000</c:v>
                </c:pt>
                <c:pt idx="76">
                  <c:v>16020</c:v>
                </c:pt>
                <c:pt idx="77">
                  <c:v>16040</c:v>
                </c:pt>
                <c:pt idx="78">
                  <c:v>16060</c:v>
                </c:pt>
                <c:pt idx="79">
                  <c:v>16080</c:v>
                </c:pt>
                <c:pt idx="80">
                  <c:v>16100</c:v>
                </c:pt>
                <c:pt idx="81">
                  <c:v>16120</c:v>
                </c:pt>
                <c:pt idx="82">
                  <c:v>16140</c:v>
                </c:pt>
                <c:pt idx="83">
                  <c:v>16160</c:v>
                </c:pt>
                <c:pt idx="84">
                  <c:v>16180</c:v>
                </c:pt>
                <c:pt idx="85">
                  <c:v>16200</c:v>
                </c:pt>
                <c:pt idx="86">
                  <c:v>16220</c:v>
                </c:pt>
                <c:pt idx="87">
                  <c:v>16240</c:v>
                </c:pt>
                <c:pt idx="88">
                  <c:v>16260</c:v>
                </c:pt>
                <c:pt idx="89">
                  <c:v>16280</c:v>
                </c:pt>
                <c:pt idx="90">
                  <c:v>16300</c:v>
                </c:pt>
                <c:pt idx="91">
                  <c:v>16320</c:v>
                </c:pt>
                <c:pt idx="92">
                  <c:v>16340</c:v>
                </c:pt>
                <c:pt idx="93">
                  <c:v>16360</c:v>
                </c:pt>
                <c:pt idx="94">
                  <c:v>16380</c:v>
                </c:pt>
                <c:pt idx="95">
                  <c:v>16400</c:v>
                </c:pt>
                <c:pt idx="96">
                  <c:v>16420</c:v>
                </c:pt>
                <c:pt idx="97">
                  <c:v>16440</c:v>
                </c:pt>
                <c:pt idx="98">
                  <c:v>16460</c:v>
                </c:pt>
                <c:pt idx="99">
                  <c:v>16480</c:v>
                </c:pt>
                <c:pt idx="100">
                  <c:v>16500</c:v>
                </c:pt>
                <c:pt idx="101">
                  <c:v>16520</c:v>
                </c:pt>
                <c:pt idx="102">
                  <c:v>16540</c:v>
                </c:pt>
                <c:pt idx="103">
                  <c:v>16560</c:v>
                </c:pt>
                <c:pt idx="104">
                  <c:v>16580</c:v>
                </c:pt>
                <c:pt idx="105">
                  <c:v>16600</c:v>
                </c:pt>
                <c:pt idx="106">
                  <c:v>16620</c:v>
                </c:pt>
                <c:pt idx="107">
                  <c:v>16640</c:v>
                </c:pt>
                <c:pt idx="108">
                  <c:v>16660</c:v>
                </c:pt>
                <c:pt idx="109">
                  <c:v>16680</c:v>
                </c:pt>
                <c:pt idx="110">
                  <c:v>16700</c:v>
                </c:pt>
                <c:pt idx="111">
                  <c:v>16720</c:v>
                </c:pt>
                <c:pt idx="112">
                  <c:v>16740</c:v>
                </c:pt>
                <c:pt idx="113">
                  <c:v>16760</c:v>
                </c:pt>
                <c:pt idx="114">
                  <c:v>16780</c:v>
                </c:pt>
                <c:pt idx="115">
                  <c:v>16800</c:v>
                </c:pt>
                <c:pt idx="116">
                  <c:v>16820</c:v>
                </c:pt>
                <c:pt idx="117">
                  <c:v>16840</c:v>
                </c:pt>
                <c:pt idx="118">
                  <c:v>16860</c:v>
                </c:pt>
                <c:pt idx="119">
                  <c:v>16880</c:v>
                </c:pt>
                <c:pt idx="120">
                  <c:v>16900</c:v>
                </c:pt>
                <c:pt idx="121">
                  <c:v>16920</c:v>
                </c:pt>
                <c:pt idx="122">
                  <c:v>16940</c:v>
                </c:pt>
                <c:pt idx="123">
                  <c:v>16960</c:v>
                </c:pt>
                <c:pt idx="124">
                  <c:v>16980</c:v>
                </c:pt>
                <c:pt idx="125">
                  <c:v>17000</c:v>
                </c:pt>
                <c:pt idx="126">
                  <c:v>17020</c:v>
                </c:pt>
                <c:pt idx="127">
                  <c:v>17040</c:v>
                </c:pt>
                <c:pt idx="128">
                  <c:v>17060</c:v>
                </c:pt>
                <c:pt idx="129">
                  <c:v>17080</c:v>
                </c:pt>
                <c:pt idx="130">
                  <c:v>17100</c:v>
                </c:pt>
                <c:pt idx="131">
                  <c:v>17120</c:v>
                </c:pt>
                <c:pt idx="132">
                  <c:v>17140</c:v>
                </c:pt>
                <c:pt idx="133">
                  <c:v>17160</c:v>
                </c:pt>
                <c:pt idx="134">
                  <c:v>17180</c:v>
                </c:pt>
                <c:pt idx="135">
                  <c:v>17200</c:v>
                </c:pt>
                <c:pt idx="136">
                  <c:v>17220</c:v>
                </c:pt>
                <c:pt idx="137">
                  <c:v>17240</c:v>
                </c:pt>
                <c:pt idx="138">
                  <c:v>17260</c:v>
                </c:pt>
                <c:pt idx="139">
                  <c:v>17280</c:v>
                </c:pt>
                <c:pt idx="140">
                  <c:v>17300</c:v>
                </c:pt>
                <c:pt idx="141">
                  <c:v>17320</c:v>
                </c:pt>
                <c:pt idx="142">
                  <c:v>17340</c:v>
                </c:pt>
                <c:pt idx="143">
                  <c:v>17360</c:v>
                </c:pt>
                <c:pt idx="144">
                  <c:v>17380</c:v>
                </c:pt>
                <c:pt idx="145">
                  <c:v>17400</c:v>
                </c:pt>
                <c:pt idx="146">
                  <c:v>17420</c:v>
                </c:pt>
                <c:pt idx="147">
                  <c:v>17440</c:v>
                </c:pt>
                <c:pt idx="148">
                  <c:v>17460</c:v>
                </c:pt>
                <c:pt idx="149">
                  <c:v>17480</c:v>
                </c:pt>
                <c:pt idx="150">
                  <c:v>17500</c:v>
                </c:pt>
                <c:pt idx="151">
                  <c:v>17520</c:v>
                </c:pt>
                <c:pt idx="152">
                  <c:v>17540</c:v>
                </c:pt>
                <c:pt idx="153">
                  <c:v>17560</c:v>
                </c:pt>
                <c:pt idx="154">
                  <c:v>17580</c:v>
                </c:pt>
                <c:pt idx="155">
                  <c:v>17600</c:v>
                </c:pt>
                <c:pt idx="156">
                  <c:v>17620</c:v>
                </c:pt>
                <c:pt idx="157">
                  <c:v>17640</c:v>
                </c:pt>
                <c:pt idx="158">
                  <c:v>17660</c:v>
                </c:pt>
                <c:pt idx="159">
                  <c:v>17680</c:v>
                </c:pt>
                <c:pt idx="160">
                  <c:v>17700</c:v>
                </c:pt>
                <c:pt idx="161">
                  <c:v>17720</c:v>
                </c:pt>
                <c:pt idx="162">
                  <c:v>17740</c:v>
                </c:pt>
                <c:pt idx="163">
                  <c:v>17760</c:v>
                </c:pt>
                <c:pt idx="164">
                  <c:v>17780</c:v>
                </c:pt>
                <c:pt idx="165">
                  <c:v>17800</c:v>
                </c:pt>
                <c:pt idx="166">
                  <c:v>17820</c:v>
                </c:pt>
                <c:pt idx="167">
                  <c:v>17840</c:v>
                </c:pt>
                <c:pt idx="168">
                  <c:v>17860</c:v>
                </c:pt>
                <c:pt idx="169">
                  <c:v>17880</c:v>
                </c:pt>
                <c:pt idx="170">
                  <c:v>17900</c:v>
                </c:pt>
                <c:pt idx="171">
                  <c:v>17920</c:v>
                </c:pt>
                <c:pt idx="172">
                  <c:v>17940</c:v>
                </c:pt>
              </c:numCache>
            </c:numRef>
          </c:xVal>
          <c:yVal>
            <c:numRef>
              <c:f>temps!$J$18:$FZ$18</c:f>
              <c:numCache>
                <c:formatCode>0</c:formatCode>
                <c:ptCount val="173"/>
                <c:pt idx="0">
                  <c:v>80.459770114942529</c:v>
                </c:pt>
                <c:pt idx="1">
                  <c:v>80.348943985307628</c:v>
                </c:pt>
                <c:pt idx="2">
                  <c:v>80.238422741861527</c:v>
                </c:pt>
                <c:pt idx="3">
                  <c:v>80.128205128205124</c:v>
                </c:pt>
                <c:pt idx="4">
                  <c:v>80.018289894833103</c:v>
                </c:pt>
                <c:pt idx="5">
                  <c:v>79.908675799086765</c:v>
                </c:pt>
                <c:pt idx="6">
                  <c:v>79.799361605107165</c:v>
                </c:pt>
                <c:pt idx="7">
                  <c:v>79.690346083788711</c:v>
                </c:pt>
                <c:pt idx="8">
                  <c:v>79.581628012733063</c:v>
                </c:pt>
                <c:pt idx="9">
                  <c:v>79.473206176203448</c:v>
                </c:pt>
                <c:pt idx="10">
                  <c:v>79.365079365079367</c:v>
                </c:pt>
                <c:pt idx="11">
                  <c:v>79.257246376811594</c:v>
                </c:pt>
                <c:pt idx="12">
                  <c:v>79.14970601537766</c:v>
                </c:pt>
                <c:pt idx="13">
                  <c:v>79.04245709123758</c:v>
                </c:pt>
                <c:pt idx="14">
                  <c:v>78.935498421290035</c:v>
                </c:pt>
                <c:pt idx="15">
                  <c:v>78.828828828828833</c:v>
                </c:pt>
                <c:pt idx="16">
                  <c:v>78.722447143499778</c:v>
                </c:pt>
                <c:pt idx="17">
                  <c:v>78.616352201257868</c:v>
                </c:pt>
                <c:pt idx="18">
                  <c:v>78.510542844324803</c:v>
                </c:pt>
                <c:pt idx="19">
                  <c:v>78.40501792114695</c:v>
                </c:pt>
                <c:pt idx="20">
                  <c:v>78.299776286353463</c:v>
                </c:pt>
                <c:pt idx="21">
                  <c:v>78.194816800714918</c:v>
                </c:pt>
                <c:pt idx="22">
                  <c:v>78.090138331102182</c:v>
                </c:pt>
                <c:pt idx="23">
                  <c:v>77.985739750445632</c:v>
                </c:pt>
                <c:pt idx="24">
                  <c:v>77.881619937694708</c:v>
                </c:pt>
                <c:pt idx="25">
                  <c:v>77.777777777777786</c:v>
                </c:pt>
                <c:pt idx="26">
                  <c:v>77.674212161562366</c:v>
                </c:pt>
                <c:pt idx="27">
                  <c:v>77.570921985815602</c:v>
                </c:pt>
                <c:pt idx="28">
                  <c:v>77.467906153165117</c:v>
                </c:pt>
                <c:pt idx="29">
                  <c:v>77.365163572060126</c:v>
                </c:pt>
                <c:pt idx="30">
                  <c:v>77.262693156732894</c:v>
                </c:pt>
                <c:pt idx="31">
                  <c:v>77.160493827160494</c:v>
                </c:pt>
                <c:pt idx="32">
                  <c:v>77.058564509026851</c:v>
                </c:pt>
                <c:pt idx="33">
                  <c:v>76.956904133685143</c:v>
                </c:pt>
                <c:pt idx="34">
                  <c:v>76.855511638120333</c:v>
                </c:pt>
                <c:pt idx="35">
                  <c:v>76.754385964912288</c:v>
                </c:pt>
                <c:pt idx="36">
                  <c:v>76.653526062198864</c:v>
                </c:pt>
                <c:pt idx="37">
                  <c:v>76.552930883639547</c:v>
                </c:pt>
                <c:pt idx="38">
                  <c:v>76.452599388379198</c:v>
                </c:pt>
                <c:pt idx="39">
                  <c:v>76.352530541012214</c:v>
                </c:pt>
                <c:pt idx="40">
                  <c:v>76.252723311546845</c:v>
                </c:pt>
                <c:pt idx="41">
                  <c:v>76.153176675369892</c:v>
                </c:pt>
                <c:pt idx="42">
                  <c:v>76.053889613211638</c:v>
                </c:pt>
                <c:pt idx="43">
                  <c:v>75.954861111111114</c:v>
                </c:pt>
                <c:pt idx="44">
                  <c:v>75.856090160381441</c:v>
                </c:pt>
                <c:pt idx="45">
                  <c:v>75.757575757575765</c:v>
                </c:pt>
                <c:pt idx="46">
                  <c:v>75.659316904453092</c:v>
                </c:pt>
                <c:pt idx="47">
                  <c:v>75.561312607944728</c:v>
                </c:pt>
                <c:pt idx="48">
                  <c:v>75.463561880120736</c:v>
                </c:pt>
                <c:pt idx="49">
                  <c:v>75.366063738156768</c:v>
                </c:pt>
                <c:pt idx="50">
                  <c:v>75.268817204301072</c:v>
                </c:pt>
                <c:pt idx="51">
                  <c:v>75.171821305841931</c:v>
                </c:pt>
                <c:pt idx="52">
                  <c:v>75.075075075075077</c:v>
                </c:pt>
                <c:pt idx="53">
                  <c:v>74.978577549271634</c:v>
                </c:pt>
                <c:pt idx="54">
                  <c:v>74.882327770646128</c:v>
                </c:pt>
                <c:pt idx="55">
                  <c:v>74.786324786324784</c:v>
                </c:pt>
                <c:pt idx="56">
                  <c:v>74.690567648314129</c:v>
                </c:pt>
                <c:pt idx="57">
                  <c:v>74.595055413469737</c:v>
                </c:pt>
                <c:pt idx="58">
                  <c:v>74.499787143465298</c:v>
                </c:pt>
                <c:pt idx="59">
                  <c:v>74.404761904761912</c:v>
                </c:pt>
                <c:pt idx="60">
                  <c:v>74.309978768577494</c:v>
                </c:pt>
                <c:pt idx="61">
                  <c:v>74.215436810856659</c:v>
                </c:pt>
                <c:pt idx="62">
                  <c:v>74.12113511224058</c:v>
                </c:pt>
                <c:pt idx="63">
                  <c:v>74.027072758037221</c:v>
                </c:pt>
                <c:pt idx="64">
                  <c:v>73.933248838191801</c:v>
                </c:pt>
                <c:pt idx="65">
                  <c:v>73.839662447257382</c:v>
                </c:pt>
                <c:pt idx="66">
                  <c:v>73.746312684365776</c:v>
                </c:pt>
                <c:pt idx="67">
                  <c:v>73.653198653198658</c:v>
                </c:pt>
                <c:pt idx="68">
                  <c:v>73.560319461958798</c:v>
                </c:pt>
                <c:pt idx="69">
                  <c:v>73.467674223341731</c:v>
                </c:pt>
                <c:pt idx="70">
                  <c:v>73.375262054507331</c:v>
                </c:pt>
                <c:pt idx="71">
                  <c:v>73.28308207705193</c:v>
                </c:pt>
                <c:pt idx="72">
                  <c:v>73.19113341698035</c:v>
                </c:pt>
                <c:pt idx="73">
                  <c:v>73.099415204678365</c:v>
                </c:pt>
                <c:pt idx="74">
                  <c:v>73.007926574885275</c:v>
                </c:pt>
                <c:pt idx="75">
                  <c:v>72.916666666666671</c:v>
                </c:pt>
                <c:pt idx="76">
                  <c:v>72.82563462338743</c:v>
                </c:pt>
                <c:pt idx="77">
                  <c:v>72.73482959268496</c:v>
                </c:pt>
                <c:pt idx="78">
                  <c:v>72.644250726442507</c:v>
                </c:pt>
                <c:pt idx="79">
                  <c:v>72.55389718076286</c:v>
                </c:pt>
                <c:pt idx="80">
                  <c:v>72.463768115942031</c:v>
                </c:pt>
                <c:pt idx="81">
                  <c:v>72.373862696443339</c:v>
                </c:pt>
                <c:pt idx="82">
                  <c:v>72.284180090871544</c:v>
                </c:pt>
                <c:pt idx="83">
                  <c:v>72.194719471947195</c:v>
                </c:pt>
                <c:pt idx="84">
                  <c:v>72.105480016481252</c:v>
                </c:pt>
                <c:pt idx="85">
                  <c:v>72.016460905349803</c:v>
                </c:pt>
                <c:pt idx="86">
                  <c:v>71.927661323468968</c:v>
                </c:pt>
                <c:pt idx="87">
                  <c:v>71.839080459770116</c:v>
                </c:pt>
                <c:pt idx="88">
                  <c:v>71.750717507175068</c:v>
                </c:pt>
                <c:pt idx="89">
                  <c:v>71.662571662571665</c:v>
                </c:pt>
                <c:pt idx="90">
                  <c:v>71.574642126789357</c:v>
                </c:pt>
                <c:pt idx="91">
                  <c:v>71.486928104575171</c:v>
                </c:pt>
                <c:pt idx="92">
                  <c:v>71.399428804569567</c:v>
                </c:pt>
                <c:pt idx="93">
                  <c:v>71.312143439282806</c:v>
                </c:pt>
                <c:pt idx="94">
                  <c:v>71.225071225071233</c:v>
                </c:pt>
                <c:pt idx="95">
                  <c:v>71.138211382113823</c:v>
                </c:pt>
                <c:pt idx="96">
                  <c:v>71.051563134388957</c:v>
                </c:pt>
                <c:pt idx="97">
                  <c:v>70.965125709651261</c:v>
                </c:pt>
                <c:pt idx="98">
                  <c:v>70.878898339408664</c:v>
                </c:pt>
                <c:pt idx="99">
                  <c:v>70.792880258899672</c:v>
                </c:pt>
                <c:pt idx="100">
                  <c:v>70.707070707070713</c:v>
                </c:pt>
                <c:pt idx="101">
                  <c:v>70.621468926553675</c:v>
                </c:pt>
                <c:pt idx="102">
                  <c:v>70.53607416364369</c:v>
                </c:pt>
                <c:pt idx="103">
                  <c:v>70.450885668276968</c:v>
                </c:pt>
                <c:pt idx="104">
                  <c:v>70.365902694008852</c:v>
                </c:pt>
                <c:pt idx="105">
                  <c:v>70.281124497991968</c:v>
                </c:pt>
                <c:pt idx="106">
                  <c:v>70.196550340954673</c:v>
                </c:pt>
                <c:pt idx="107">
                  <c:v>70.112179487179489</c:v>
                </c:pt>
                <c:pt idx="108">
                  <c:v>70.028011204481786</c:v>
                </c:pt>
                <c:pt idx="109">
                  <c:v>69.944044764188646</c:v>
                </c:pt>
                <c:pt idx="110">
                  <c:v>69.860279441117768</c:v>
                </c:pt>
                <c:pt idx="111">
                  <c:v>69.776714513556627</c:v>
                </c:pt>
                <c:pt idx="112">
                  <c:v>69.693349263241728</c:v>
                </c:pt>
                <c:pt idx="113">
                  <c:v>69.610182975338105</c:v>
                </c:pt>
                <c:pt idx="114">
                  <c:v>69.527214938418751</c:v>
                </c:pt>
                <c:pt idx="115">
                  <c:v>69.444444444444443</c:v>
                </c:pt>
                <c:pt idx="116">
                  <c:v>69.361870788743559</c:v>
                </c:pt>
                <c:pt idx="117">
                  <c:v>69.279493269992074</c:v>
                </c:pt>
                <c:pt idx="118">
                  <c:v>69.197311190193759</c:v>
                </c:pt>
                <c:pt idx="119">
                  <c:v>69.115323854660346</c:v>
                </c:pt>
                <c:pt idx="120">
                  <c:v>69.033530571992102</c:v>
                </c:pt>
                <c:pt idx="121">
                  <c:v>68.951930654058316</c:v>
                </c:pt>
                <c:pt idx="122">
                  <c:v>68.870523415977956</c:v>
                </c:pt>
                <c:pt idx="123">
                  <c:v>68.789308176100633</c:v>
                </c:pt>
                <c:pt idx="124">
                  <c:v>68.708284255987436</c:v>
                </c:pt>
                <c:pt idx="125">
                  <c:v>68.627450980392155</c:v>
                </c:pt>
                <c:pt idx="126">
                  <c:v>68.546807677242455</c:v>
                </c:pt>
                <c:pt idx="127">
                  <c:v>68.466353677621285</c:v>
                </c:pt>
                <c:pt idx="128">
                  <c:v>68.386088315748339</c:v>
                </c:pt>
                <c:pt idx="129">
                  <c:v>68.306010928961754</c:v>
                </c:pt>
                <c:pt idx="130">
                  <c:v>68.226120857699797</c:v>
                </c:pt>
                <c:pt idx="131">
                  <c:v>68.146417445482868</c:v>
                </c:pt>
                <c:pt idx="132">
                  <c:v>68.066900038895369</c:v>
                </c:pt>
                <c:pt idx="133">
                  <c:v>67.987567987567985</c:v>
                </c:pt>
                <c:pt idx="134">
                  <c:v>67.908420644159875</c:v>
                </c:pt>
                <c:pt idx="135">
                  <c:v>67.829457364341081</c:v>
                </c:pt>
                <c:pt idx="136">
                  <c:v>67.750677506775062</c:v>
                </c:pt>
                <c:pt idx="137">
                  <c:v>67.672080433101314</c:v>
                </c:pt>
                <c:pt idx="138">
                  <c:v>67.593665507918118</c:v>
                </c:pt>
                <c:pt idx="139">
                  <c:v>67.51543209876543</c:v>
                </c:pt>
                <c:pt idx="140">
                  <c:v>67.437379576107901</c:v>
                </c:pt>
                <c:pt idx="141">
                  <c:v>67.359507313317934</c:v>
                </c:pt>
                <c:pt idx="142">
                  <c:v>67.281814686658976</c:v>
                </c:pt>
                <c:pt idx="143">
                  <c:v>67.204301075268816</c:v>
                </c:pt>
                <c:pt idx="144">
                  <c:v>67.126965861143077</c:v>
                </c:pt>
                <c:pt idx="145">
                  <c:v>67.049808429118769</c:v>
                </c:pt>
                <c:pt idx="146">
                  <c:v>66.972828166858022</c:v>
                </c:pt>
                <c:pt idx="147">
                  <c:v>66.896024464831797</c:v>
                </c:pt>
                <c:pt idx="148">
                  <c:v>66.819396716303928</c:v>
                </c:pt>
                <c:pt idx="149">
                  <c:v>66.742944317315036</c:v>
                </c:pt>
                <c:pt idx="150">
                  <c:v>66.666666666666671</c:v>
                </c:pt>
                <c:pt idx="151">
                  <c:v>66.590563165905635</c:v>
                </c:pt>
                <c:pt idx="152">
                  <c:v>66.514633219308251</c:v>
                </c:pt>
                <c:pt idx="153">
                  <c:v>66.438876233864846</c:v>
                </c:pt>
                <c:pt idx="154">
                  <c:v>66.363291619264317</c:v>
                </c:pt>
                <c:pt idx="155">
                  <c:v>66.287878787878796</c:v>
                </c:pt>
                <c:pt idx="156">
                  <c:v>66.212637154748393</c:v>
                </c:pt>
                <c:pt idx="157">
                  <c:v>66.137566137566139</c:v>
                </c:pt>
                <c:pt idx="158">
                  <c:v>66.062665156662888</c:v>
                </c:pt>
                <c:pt idx="159">
                  <c:v>65.987933634992459</c:v>
                </c:pt>
                <c:pt idx="160">
                  <c:v>65.913370998116761</c:v>
                </c:pt>
                <c:pt idx="161">
                  <c:v>65.83897667419113</c:v>
                </c:pt>
                <c:pt idx="162">
                  <c:v>65.764750093949644</c:v>
                </c:pt>
                <c:pt idx="163">
                  <c:v>65.690690690690687</c:v>
                </c:pt>
                <c:pt idx="164">
                  <c:v>65.616797900262469</c:v>
                </c:pt>
                <c:pt idx="165">
                  <c:v>65.543071161048687</c:v>
                </c:pt>
                <c:pt idx="166">
                  <c:v>65.469509913954354</c:v>
                </c:pt>
                <c:pt idx="167">
                  <c:v>65.396113602391623</c:v>
                </c:pt>
                <c:pt idx="168">
                  <c:v>65.32288167226578</c:v>
                </c:pt>
                <c:pt idx="169">
                  <c:v>65.249813571961226</c:v>
                </c:pt>
                <c:pt idx="170">
                  <c:v>65.176908752327748</c:v>
                </c:pt>
                <c:pt idx="171">
                  <c:v>65.104166666666671</c:v>
                </c:pt>
                <c:pt idx="172">
                  <c:v>65.031586770717198</c:v>
                </c:pt>
              </c:numCache>
            </c:numRef>
          </c:yVal>
          <c:smooth val="0"/>
          <c:extLst xmlns:c16r2="http://schemas.microsoft.com/office/drawing/2015/06/chart">
            <c:ext xmlns:c16="http://schemas.microsoft.com/office/drawing/2014/chart" uri="{C3380CC4-5D6E-409C-BE32-E72D297353CC}">
              <c16:uniqueId val="{00000006-273C-48B0-B0FC-A612B9CEC42E}"/>
            </c:ext>
          </c:extLst>
        </c:ser>
        <c:ser>
          <c:idx val="8"/>
          <c:order val="7"/>
          <c:tx>
            <c:v>250 f 0.25</c:v>
          </c:tx>
          <c:marker>
            <c:symbol val="none"/>
          </c:marker>
          <c:xVal>
            <c:numRef>
              <c:f>temps!$J$10:$FZ$10</c:f>
              <c:numCache>
                <c:formatCode>General</c:formatCode>
                <c:ptCount val="173"/>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pt idx="52">
                  <c:v>15540</c:v>
                </c:pt>
                <c:pt idx="53">
                  <c:v>15560</c:v>
                </c:pt>
                <c:pt idx="54">
                  <c:v>15580</c:v>
                </c:pt>
                <c:pt idx="55">
                  <c:v>15600</c:v>
                </c:pt>
                <c:pt idx="56">
                  <c:v>15620</c:v>
                </c:pt>
                <c:pt idx="57">
                  <c:v>15640</c:v>
                </c:pt>
                <c:pt idx="58">
                  <c:v>15660</c:v>
                </c:pt>
                <c:pt idx="59">
                  <c:v>15680</c:v>
                </c:pt>
                <c:pt idx="60">
                  <c:v>15700</c:v>
                </c:pt>
                <c:pt idx="61">
                  <c:v>15720</c:v>
                </c:pt>
                <c:pt idx="62">
                  <c:v>15740</c:v>
                </c:pt>
                <c:pt idx="63">
                  <c:v>15760</c:v>
                </c:pt>
                <c:pt idx="64">
                  <c:v>15780</c:v>
                </c:pt>
                <c:pt idx="65">
                  <c:v>15800</c:v>
                </c:pt>
                <c:pt idx="66">
                  <c:v>15820</c:v>
                </c:pt>
                <c:pt idx="67">
                  <c:v>15840</c:v>
                </c:pt>
                <c:pt idx="68">
                  <c:v>15860</c:v>
                </c:pt>
                <c:pt idx="69">
                  <c:v>15880</c:v>
                </c:pt>
                <c:pt idx="70">
                  <c:v>15900</c:v>
                </c:pt>
                <c:pt idx="71">
                  <c:v>15920</c:v>
                </c:pt>
                <c:pt idx="72">
                  <c:v>15940</c:v>
                </c:pt>
                <c:pt idx="73">
                  <c:v>15960</c:v>
                </c:pt>
                <c:pt idx="74">
                  <c:v>15980</c:v>
                </c:pt>
                <c:pt idx="75">
                  <c:v>16000</c:v>
                </c:pt>
                <c:pt idx="76">
                  <c:v>16020</c:v>
                </c:pt>
                <c:pt idx="77">
                  <c:v>16040</c:v>
                </c:pt>
                <c:pt idx="78">
                  <c:v>16060</c:v>
                </c:pt>
                <c:pt idx="79">
                  <c:v>16080</c:v>
                </c:pt>
                <c:pt idx="80">
                  <c:v>16100</c:v>
                </c:pt>
                <c:pt idx="81">
                  <c:v>16120</c:v>
                </c:pt>
                <c:pt idx="82">
                  <c:v>16140</c:v>
                </c:pt>
                <c:pt idx="83">
                  <c:v>16160</c:v>
                </c:pt>
                <c:pt idx="84">
                  <c:v>16180</c:v>
                </c:pt>
                <c:pt idx="85">
                  <c:v>16200</c:v>
                </c:pt>
                <c:pt idx="86">
                  <c:v>16220</c:v>
                </c:pt>
                <c:pt idx="87">
                  <c:v>16240</c:v>
                </c:pt>
                <c:pt idx="88">
                  <c:v>16260</c:v>
                </c:pt>
                <c:pt idx="89">
                  <c:v>16280</c:v>
                </c:pt>
                <c:pt idx="90">
                  <c:v>16300</c:v>
                </c:pt>
                <c:pt idx="91">
                  <c:v>16320</c:v>
                </c:pt>
                <c:pt idx="92">
                  <c:v>16340</c:v>
                </c:pt>
                <c:pt idx="93">
                  <c:v>16360</c:v>
                </c:pt>
                <c:pt idx="94">
                  <c:v>16380</c:v>
                </c:pt>
                <c:pt idx="95">
                  <c:v>16400</c:v>
                </c:pt>
                <c:pt idx="96">
                  <c:v>16420</c:v>
                </c:pt>
                <c:pt idx="97">
                  <c:v>16440</c:v>
                </c:pt>
                <c:pt idx="98">
                  <c:v>16460</c:v>
                </c:pt>
                <c:pt idx="99">
                  <c:v>16480</c:v>
                </c:pt>
                <c:pt idx="100">
                  <c:v>16500</c:v>
                </c:pt>
                <c:pt idx="101">
                  <c:v>16520</c:v>
                </c:pt>
                <c:pt idx="102">
                  <c:v>16540</c:v>
                </c:pt>
                <c:pt idx="103">
                  <c:v>16560</c:v>
                </c:pt>
                <c:pt idx="104">
                  <c:v>16580</c:v>
                </c:pt>
                <c:pt idx="105">
                  <c:v>16600</c:v>
                </c:pt>
                <c:pt idx="106">
                  <c:v>16620</c:v>
                </c:pt>
                <c:pt idx="107">
                  <c:v>16640</c:v>
                </c:pt>
                <c:pt idx="108">
                  <c:v>16660</c:v>
                </c:pt>
                <c:pt idx="109">
                  <c:v>16680</c:v>
                </c:pt>
                <c:pt idx="110">
                  <c:v>16700</c:v>
                </c:pt>
                <c:pt idx="111">
                  <c:v>16720</c:v>
                </c:pt>
                <c:pt idx="112">
                  <c:v>16740</c:v>
                </c:pt>
                <c:pt idx="113">
                  <c:v>16760</c:v>
                </c:pt>
                <c:pt idx="114">
                  <c:v>16780</c:v>
                </c:pt>
                <c:pt idx="115">
                  <c:v>16800</c:v>
                </c:pt>
                <c:pt idx="116">
                  <c:v>16820</c:v>
                </c:pt>
                <c:pt idx="117">
                  <c:v>16840</c:v>
                </c:pt>
                <c:pt idx="118">
                  <c:v>16860</c:v>
                </c:pt>
                <c:pt idx="119">
                  <c:v>16880</c:v>
                </c:pt>
                <c:pt idx="120">
                  <c:v>16900</c:v>
                </c:pt>
                <c:pt idx="121">
                  <c:v>16920</c:v>
                </c:pt>
                <c:pt idx="122">
                  <c:v>16940</c:v>
                </c:pt>
                <c:pt idx="123">
                  <c:v>16960</c:v>
                </c:pt>
                <c:pt idx="124">
                  <c:v>16980</c:v>
                </c:pt>
                <c:pt idx="125">
                  <c:v>17000</c:v>
                </c:pt>
                <c:pt idx="126">
                  <c:v>17020</c:v>
                </c:pt>
                <c:pt idx="127">
                  <c:v>17040</c:v>
                </c:pt>
                <c:pt idx="128">
                  <c:v>17060</c:v>
                </c:pt>
                <c:pt idx="129">
                  <c:v>17080</c:v>
                </c:pt>
                <c:pt idx="130">
                  <c:v>17100</c:v>
                </c:pt>
                <c:pt idx="131">
                  <c:v>17120</c:v>
                </c:pt>
                <c:pt idx="132">
                  <c:v>17140</c:v>
                </c:pt>
                <c:pt idx="133">
                  <c:v>17160</c:v>
                </c:pt>
                <c:pt idx="134">
                  <c:v>17180</c:v>
                </c:pt>
                <c:pt idx="135">
                  <c:v>17200</c:v>
                </c:pt>
                <c:pt idx="136">
                  <c:v>17220</c:v>
                </c:pt>
                <c:pt idx="137">
                  <c:v>17240</c:v>
                </c:pt>
                <c:pt idx="138">
                  <c:v>17260</c:v>
                </c:pt>
                <c:pt idx="139">
                  <c:v>17280</c:v>
                </c:pt>
                <c:pt idx="140">
                  <c:v>17300</c:v>
                </c:pt>
                <c:pt idx="141">
                  <c:v>17320</c:v>
                </c:pt>
                <c:pt idx="142">
                  <c:v>17340</c:v>
                </c:pt>
                <c:pt idx="143">
                  <c:v>17360</c:v>
                </c:pt>
                <c:pt idx="144">
                  <c:v>17380</c:v>
                </c:pt>
                <c:pt idx="145">
                  <c:v>17400</c:v>
                </c:pt>
                <c:pt idx="146">
                  <c:v>17420</c:v>
                </c:pt>
                <c:pt idx="147">
                  <c:v>17440</c:v>
                </c:pt>
                <c:pt idx="148">
                  <c:v>17460</c:v>
                </c:pt>
                <c:pt idx="149">
                  <c:v>17480</c:v>
                </c:pt>
                <c:pt idx="150">
                  <c:v>17500</c:v>
                </c:pt>
                <c:pt idx="151">
                  <c:v>17520</c:v>
                </c:pt>
                <c:pt idx="152">
                  <c:v>17540</c:v>
                </c:pt>
                <c:pt idx="153">
                  <c:v>17560</c:v>
                </c:pt>
                <c:pt idx="154">
                  <c:v>17580</c:v>
                </c:pt>
                <c:pt idx="155">
                  <c:v>17600</c:v>
                </c:pt>
                <c:pt idx="156">
                  <c:v>17620</c:v>
                </c:pt>
                <c:pt idx="157">
                  <c:v>17640</c:v>
                </c:pt>
                <c:pt idx="158">
                  <c:v>17660</c:v>
                </c:pt>
                <c:pt idx="159">
                  <c:v>17680</c:v>
                </c:pt>
                <c:pt idx="160">
                  <c:v>17700</c:v>
                </c:pt>
                <c:pt idx="161">
                  <c:v>17720</c:v>
                </c:pt>
                <c:pt idx="162">
                  <c:v>17740</c:v>
                </c:pt>
                <c:pt idx="163">
                  <c:v>17760</c:v>
                </c:pt>
                <c:pt idx="164">
                  <c:v>17780</c:v>
                </c:pt>
                <c:pt idx="165">
                  <c:v>17800</c:v>
                </c:pt>
                <c:pt idx="166">
                  <c:v>17820</c:v>
                </c:pt>
                <c:pt idx="167">
                  <c:v>17840</c:v>
                </c:pt>
                <c:pt idx="168">
                  <c:v>17860</c:v>
                </c:pt>
                <c:pt idx="169">
                  <c:v>17880</c:v>
                </c:pt>
                <c:pt idx="170">
                  <c:v>17900</c:v>
                </c:pt>
                <c:pt idx="171">
                  <c:v>17920</c:v>
                </c:pt>
                <c:pt idx="172">
                  <c:v>17940</c:v>
                </c:pt>
              </c:numCache>
            </c:numRef>
          </c:xVal>
          <c:yVal>
            <c:numRef>
              <c:f>temps!$J$19:$FZ$19</c:f>
              <c:numCache>
                <c:formatCode>0</c:formatCode>
                <c:ptCount val="173"/>
                <c:pt idx="0">
                  <c:v>160.91954022988506</c:v>
                </c:pt>
                <c:pt idx="1">
                  <c:v>160.69788797061526</c:v>
                </c:pt>
                <c:pt idx="2">
                  <c:v>160.47684548372305</c:v>
                </c:pt>
                <c:pt idx="3">
                  <c:v>160.25641025641025</c:v>
                </c:pt>
                <c:pt idx="4">
                  <c:v>160.03657978966621</c:v>
                </c:pt>
                <c:pt idx="5">
                  <c:v>159.81735159817353</c:v>
                </c:pt>
                <c:pt idx="6">
                  <c:v>159.59872321021433</c:v>
                </c:pt>
                <c:pt idx="7">
                  <c:v>159.38069216757742</c:v>
                </c:pt>
                <c:pt idx="8">
                  <c:v>159.16325602546613</c:v>
                </c:pt>
                <c:pt idx="9">
                  <c:v>158.9464123524069</c:v>
                </c:pt>
                <c:pt idx="10">
                  <c:v>158.73015873015873</c:v>
                </c:pt>
                <c:pt idx="11">
                  <c:v>158.51449275362319</c:v>
                </c:pt>
                <c:pt idx="12">
                  <c:v>158.29941203075532</c:v>
                </c:pt>
                <c:pt idx="13">
                  <c:v>158.08491418247516</c:v>
                </c:pt>
                <c:pt idx="14">
                  <c:v>157.87099684258007</c:v>
                </c:pt>
                <c:pt idx="15">
                  <c:v>157.65765765765767</c:v>
                </c:pt>
                <c:pt idx="16">
                  <c:v>157.44489428699956</c:v>
                </c:pt>
                <c:pt idx="17">
                  <c:v>157.23270440251574</c:v>
                </c:pt>
                <c:pt idx="18">
                  <c:v>157.02108568864961</c:v>
                </c:pt>
                <c:pt idx="19">
                  <c:v>156.8100358422939</c:v>
                </c:pt>
                <c:pt idx="20">
                  <c:v>156.59955257270693</c:v>
                </c:pt>
                <c:pt idx="21">
                  <c:v>156.38963360142984</c:v>
                </c:pt>
                <c:pt idx="22">
                  <c:v>156.18027666220436</c:v>
                </c:pt>
                <c:pt idx="23">
                  <c:v>155.97147950089126</c:v>
                </c:pt>
                <c:pt idx="24">
                  <c:v>155.76323987538942</c:v>
                </c:pt>
                <c:pt idx="25">
                  <c:v>155.55555555555557</c:v>
                </c:pt>
                <c:pt idx="26">
                  <c:v>155.34842432312473</c:v>
                </c:pt>
                <c:pt idx="27">
                  <c:v>155.1418439716312</c:v>
                </c:pt>
                <c:pt idx="28">
                  <c:v>154.93581230633023</c:v>
                </c:pt>
                <c:pt idx="29">
                  <c:v>154.73032714412025</c:v>
                </c:pt>
                <c:pt idx="30">
                  <c:v>154.52538631346579</c:v>
                </c:pt>
                <c:pt idx="31">
                  <c:v>154.32098765432099</c:v>
                </c:pt>
                <c:pt idx="32">
                  <c:v>154.1171290180537</c:v>
                </c:pt>
                <c:pt idx="33">
                  <c:v>153.91380826737029</c:v>
                </c:pt>
                <c:pt idx="34">
                  <c:v>153.71102327624067</c:v>
                </c:pt>
                <c:pt idx="35">
                  <c:v>153.50877192982458</c:v>
                </c:pt>
                <c:pt idx="36">
                  <c:v>153.30705212439773</c:v>
                </c:pt>
                <c:pt idx="37">
                  <c:v>153.10586176727909</c:v>
                </c:pt>
                <c:pt idx="38">
                  <c:v>152.9051987767584</c:v>
                </c:pt>
                <c:pt idx="39">
                  <c:v>152.70506108202443</c:v>
                </c:pt>
                <c:pt idx="40">
                  <c:v>152.50544662309369</c:v>
                </c:pt>
                <c:pt idx="41">
                  <c:v>152.30635335073978</c:v>
                </c:pt>
                <c:pt idx="42">
                  <c:v>152.10777922642328</c:v>
                </c:pt>
                <c:pt idx="43">
                  <c:v>151.90972222222223</c:v>
                </c:pt>
                <c:pt idx="44">
                  <c:v>151.71218032076288</c:v>
                </c:pt>
                <c:pt idx="45">
                  <c:v>151.51515151515153</c:v>
                </c:pt>
                <c:pt idx="46">
                  <c:v>151.31863380890618</c:v>
                </c:pt>
                <c:pt idx="47">
                  <c:v>151.12262521588946</c:v>
                </c:pt>
                <c:pt idx="48">
                  <c:v>150.92712376024147</c:v>
                </c:pt>
                <c:pt idx="49">
                  <c:v>150.73212747631354</c:v>
                </c:pt>
                <c:pt idx="50">
                  <c:v>150.53763440860214</c:v>
                </c:pt>
                <c:pt idx="51">
                  <c:v>150.34364261168386</c:v>
                </c:pt>
                <c:pt idx="52">
                  <c:v>150.15015015015015</c:v>
                </c:pt>
                <c:pt idx="53">
                  <c:v>149.95715509854327</c:v>
                </c:pt>
                <c:pt idx="54">
                  <c:v>149.76465554129226</c:v>
                </c:pt>
                <c:pt idx="55">
                  <c:v>149.57264957264957</c:v>
                </c:pt>
                <c:pt idx="56">
                  <c:v>149.38113529662826</c:v>
                </c:pt>
                <c:pt idx="57">
                  <c:v>149.19011082693947</c:v>
                </c:pt>
                <c:pt idx="58">
                  <c:v>148.9995742869306</c:v>
                </c:pt>
                <c:pt idx="59">
                  <c:v>148.80952380952382</c:v>
                </c:pt>
                <c:pt idx="60">
                  <c:v>148.61995753715499</c:v>
                </c:pt>
                <c:pt idx="61">
                  <c:v>148.43087362171332</c:v>
                </c:pt>
                <c:pt idx="62">
                  <c:v>148.24227022448116</c:v>
                </c:pt>
                <c:pt idx="63">
                  <c:v>148.05414551607444</c:v>
                </c:pt>
                <c:pt idx="64">
                  <c:v>147.8664976763836</c:v>
                </c:pt>
                <c:pt idx="65">
                  <c:v>147.67932489451476</c:v>
                </c:pt>
                <c:pt idx="66">
                  <c:v>147.49262536873155</c:v>
                </c:pt>
                <c:pt idx="67">
                  <c:v>147.30639730639732</c:v>
                </c:pt>
                <c:pt idx="68">
                  <c:v>147.1206389239176</c:v>
                </c:pt>
                <c:pt idx="69">
                  <c:v>146.93534844668346</c:v>
                </c:pt>
                <c:pt idx="70">
                  <c:v>146.75052410901466</c:v>
                </c:pt>
                <c:pt idx="71">
                  <c:v>146.56616415410386</c:v>
                </c:pt>
                <c:pt idx="72">
                  <c:v>146.3822668339607</c:v>
                </c:pt>
                <c:pt idx="73">
                  <c:v>146.19883040935673</c:v>
                </c:pt>
                <c:pt idx="74">
                  <c:v>146.01585314977055</c:v>
                </c:pt>
                <c:pt idx="75">
                  <c:v>145.83333333333334</c:v>
                </c:pt>
                <c:pt idx="76">
                  <c:v>145.65126924677486</c:v>
                </c:pt>
                <c:pt idx="77">
                  <c:v>145.46965918536992</c:v>
                </c:pt>
                <c:pt idx="78">
                  <c:v>145.28850145288501</c:v>
                </c:pt>
                <c:pt idx="79">
                  <c:v>145.10779436152572</c:v>
                </c:pt>
                <c:pt idx="80">
                  <c:v>144.92753623188406</c:v>
                </c:pt>
                <c:pt idx="81">
                  <c:v>144.74772539288668</c:v>
                </c:pt>
                <c:pt idx="82">
                  <c:v>144.56836018174309</c:v>
                </c:pt>
                <c:pt idx="83">
                  <c:v>144.38943894389439</c:v>
                </c:pt>
                <c:pt idx="84">
                  <c:v>144.2109600329625</c:v>
                </c:pt>
                <c:pt idx="85">
                  <c:v>144.03292181069961</c:v>
                </c:pt>
                <c:pt idx="86">
                  <c:v>143.85532264693794</c:v>
                </c:pt>
                <c:pt idx="87">
                  <c:v>143.67816091954023</c:v>
                </c:pt>
                <c:pt idx="88">
                  <c:v>143.50143501435014</c:v>
                </c:pt>
                <c:pt idx="89">
                  <c:v>143.32514332514333</c:v>
                </c:pt>
                <c:pt idx="90">
                  <c:v>143.14928425357871</c:v>
                </c:pt>
                <c:pt idx="91">
                  <c:v>142.97385620915034</c:v>
                </c:pt>
                <c:pt idx="92">
                  <c:v>142.79885760913913</c:v>
                </c:pt>
                <c:pt idx="93">
                  <c:v>142.62428687856561</c:v>
                </c:pt>
                <c:pt idx="94">
                  <c:v>142.45014245014247</c:v>
                </c:pt>
                <c:pt idx="95">
                  <c:v>142.27642276422765</c:v>
                </c:pt>
                <c:pt idx="96">
                  <c:v>142.10312626877791</c:v>
                </c:pt>
                <c:pt idx="97">
                  <c:v>141.93025141930252</c:v>
                </c:pt>
                <c:pt idx="98">
                  <c:v>141.75779667881733</c:v>
                </c:pt>
                <c:pt idx="99">
                  <c:v>141.58576051779934</c:v>
                </c:pt>
                <c:pt idx="100">
                  <c:v>141.41414141414143</c:v>
                </c:pt>
                <c:pt idx="101">
                  <c:v>141.24293785310735</c:v>
                </c:pt>
                <c:pt idx="102">
                  <c:v>141.07214832728738</c:v>
                </c:pt>
                <c:pt idx="103">
                  <c:v>140.90177133655394</c:v>
                </c:pt>
                <c:pt idx="104">
                  <c:v>140.7318053880177</c:v>
                </c:pt>
                <c:pt idx="105">
                  <c:v>140.56224899598394</c:v>
                </c:pt>
                <c:pt idx="106">
                  <c:v>140.39310068190935</c:v>
                </c:pt>
                <c:pt idx="107">
                  <c:v>140.22435897435898</c:v>
                </c:pt>
                <c:pt idx="108">
                  <c:v>140.05602240896357</c:v>
                </c:pt>
                <c:pt idx="109">
                  <c:v>139.88808952837729</c:v>
                </c:pt>
                <c:pt idx="110">
                  <c:v>139.72055888223554</c:v>
                </c:pt>
                <c:pt idx="111">
                  <c:v>139.55342902711325</c:v>
                </c:pt>
                <c:pt idx="112">
                  <c:v>139.38669852648346</c:v>
                </c:pt>
                <c:pt idx="113">
                  <c:v>139.22036595067621</c:v>
                </c:pt>
                <c:pt idx="114">
                  <c:v>139.0544298768375</c:v>
                </c:pt>
                <c:pt idx="115">
                  <c:v>138.88888888888889</c:v>
                </c:pt>
                <c:pt idx="116">
                  <c:v>138.72374157748712</c:v>
                </c:pt>
                <c:pt idx="117">
                  <c:v>138.55898653998415</c:v>
                </c:pt>
                <c:pt idx="118">
                  <c:v>138.39462238038752</c:v>
                </c:pt>
                <c:pt idx="119">
                  <c:v>138.23064770932069</c:v>
                </c:pt>
                <c:pt idx="120">
                  <c:v>138.0670611439842</c:v>
                </c:pt>
                <c:pt idx="121">
                  <c:v>137.90386130811663</c:v>
                </c:pt>
                <c:pt idx="122">
                  <c:v>137.74104683195591</c:v>
                </c:pt>
                <c:pt idx="123">
                  <c:v>137.57861635220127</c:v>
                </c:pt>
                <c:pt idx="124">
                  <c:v>137.41656851197487</c:v>
                </c:pt>
                <c:pt idx="125">
                  <c:v>137.25490196078431</c:v>
                </c:pt>
                <c:pt idx="126">
                  <c:v>137.09361535448491</c:v>
                </c:pt>
                <c:pt idx="127">
                  <c:v>136.93270735524257</c:v>
                </c:pt>
                <c:pt idx="128">
                  <c:v>136.77217663149668</c:v>
                </c:pt>
                <c:pt idx="129">
                  <c:v>136.61202185792351</c:v>
                </c:pt>
                <c:pt idx="130">
                  <c:v>136.45224171539959</c:v>
                </c:pt>
                <c:pt idx="131">
                  <c:v>136.29283489096574</c:v>
                </c:pt>
                <c:pt idx="132">
                  <c:v>136.13380007779074</c:v>
                </c:pt>
                <c:pt idx="133">
                  <c:v>135.97513597513597</c:v>
                </c:pt>
                <c:pt idx="134">
                  <c:v>135.81684128831975</c:v>
                </c:pt>
                <c:pt idx="135">
                  <c:v>135.65891472868216</c:v>
                </c:pt>
                <c:pt idx="136">
                  <c:v>135.50135501355012</c:v>
                </c:pt>
                <c:pt idx="137">
                  <c:v>135.34416086620263</c:v>
                </c:pt>
                <c:pt idx="138">
                  <c:v>135.18733101583624</c:v>
                </c:pt>
                <c:pt idx="139">
                  <c:v>135.03086419753086</c:v>
                </c:pt>
                <c:pt idx="140">
                  <c:v>134.8747591522158</c:v>
                </c:pt>
                <c:pt idx="141">
                  <c:v>134.71901462663587</c:v>
                </c:pt>
                <c:pt idx="142">
                  <c:v>134.56362937331795</c:v>
                </c:pt>
                <c:pt idx="143">
                  <c:v>134.40860215053763</c:v>
                </c:pt>
                <c:pt idx="144">
                  <c:v>134.25393172228615</c:v>
                </c:pt>
                <c:pt idx="145">
                  <c:v>134.09961685823754</c:v>
                </c:pt>
                <c:pt idx="146">
                  <c:v>133.94565633371604</c:v>
                </c:pt>
                <c:pt idx="147">
                  <c:v>133.79204892966359</c:v>
                </c:pt>
                <c:pt idx="148">
                  <c:v>133.63879343260786</c:v>
                </c:pt>
                <c:pt idx="149">
                  <c:v>133.48588863463007</c:v>
                </c:pt>
                <c:pt idx="150">
                  <c:v>133.33333333333334</c:v>
                </c:pt>
                <c:pt idx="151">
                  <c:v>133.18112633181127</c:v>
                </c:pt>
                <c:pt idx="152">
                  <c:v>133.0292664386165</c:v>
                </c:pt>
                <c:pt idx="153">
                  <c:v>132.87775246772969</c:v>
                </c:pt>
                <c:pt idx="154">
                  <c:v>132.72658323852863</c:v>
                </c:pt>
                <c:pt idx="155">
                  <c:v>132.57575757575759</c:v>
                </c:pt>
                <c:pt idx="156">
                  <c:v>132.42527430949679</c:v>
                </c:pt>
                <c:pt idx="157">
                  <c:v>132.27513227513228</c:v>
                </c:pt>
                <c:pt idx="158">
                  <c:v>132.12533031332578</c:v>
                </c:pt>
                <c:pt idx="159">
                  <c:v>131.97586726998492</c:v>
                </c:pt>
                <c:pt idx="160">
                  <c:v>131.82674199623352</c:v>
                </c:pt>
                <c:pt idx="161">
                  <c:v>131.67795334838226</c:v>
                </c:pt>
                <c:pt idx="162">
                  <c:v>131.52950018789929</c:v>
                </c:pt>
                <c:pt idx="163">
                  <c:v>131.38138138138137</c:v>
                </c:pt>
                <c:pt idx="164">
                  <c:v>131.23359580052494</c:v>
                </c:pt>
                <c:pt idx="165">
                  <c:v>131.08614232209737</c:v>
                </c:pt>
                <c:pt idx="166">
                  <c:v>130.93901982790871</c:v>
                </c:pt>
                <c:pt idx="167">
                  <c:v>130.79222720478325</c:v>
                </c:pt>
                <c:pt idx="168">
                  <c:v>130.64576334453156</c:v>
                </c:pt>
                <c:pt idx="169">
                  <c:v>130.49962714392245</c:v>
                </c:pt>
                <c:pt idx="170">
                  <c:v>130.3538175046555</c:v>
                </c:pt>
                <c:pt idx="171">
                  <c:v>130.20833333333334</c:v>
                </c:pt>
                <c:pt idx="172">
                  <c:v>130.0631735414344</c:v>
                </c:pt>
              </c:numCache>
            </c:numRef>
          </c:yVal>
          <c:smooth val="0"/>
          <c:extLst xmlns:c16r2="http://schemas.microsoft.com/office/drawing/2015/06/chart">
            <c:ext xmlns:c16="http://schemas.microsoft.com/office/drawing/2014/chart" uri="{C3380CC4-5D6E-409C-BE32-E72D297353CC}">
              <c16:uniqueId val="{00000007-273C-48B0-B0FC-A612B9CEC42E}"/>
            </c:ext>
          </c:extLst>
        </c:ser>
        <c:ser>
          <c:idx val="9"/>
          <c:order val="8"/>
          <c:tx>
            <c:v>120 mn</c:v>
          </c:tx>
          <c:spPr>
            <a:ln>
              <a:solidFill>
                <a:srgbClr val="FF0000"/>
              </a:solidFill>
            </a:ln>
          </c:spPr>
          <c:marker>
            <c:symbol val="none"/>
          </c:marker>
          <c:xVal>
            <c:numRef>
              <c:f>temps!$J$35:$FZ$35</c:f>
              <c:numCache>
                <c:formatCode>General</c:formatCode>
                <c:ptCount val="173"/>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pt idx="52">
                  <c:v>15540</c:v>
                </c:pt>
                <c:pt idx="53">
                  <c:v>15560</c:v>
                </c:pt>
                <c:pt idx="54">
                  <c:v>15580</c:v>
                </c:pt>
                <c:pt idx="55">
                  <c:v>15600</c:v>
                </c:pt>
                <c:pt idx="56">
                  <c:v>15620</c:v>
                </c:pt>
                <c:pt idx="57">
                  <c:v>15640</c:v>
                </c:pt>
                <c:pt idx="58">
                  <c:v>15660</c:v>
                </c:pt>
                <c:pt idx="59">
                  <c:v>15680</c:v>
                </c:pt>
                <c:pt idx="60">
                  <c:v>15700</c:v>
                </c:pt>
                <c:pt idx="61">
                  <c:v>15720</c:v>
                </c:pt>
                <c:pt idx="62">
                  <c:v>15740</c:v>
                </c:pt>
                <c:pt idx="63">
                  <c:v>15760</c:v>
                </c:pt>
                <c:pt idx="64">
                  <c:v>15780</c:v>
                </c:pt>
                <c:pt idx="65">
                  <c:v>15800</c:v>
                </c:pt>
                <c:pt idx="66">
                  <c:v>15820</c:v>
                </c:pt>
                <c:pt idx="67">
                  <c:v>15840</c:v>
                </c:pt>
                <c:pt idx="68">
                  <c:v>15860</c:v>
                </c:pt>
                <c:pt idx="69">
                  <c:v>15880</c:v>
                </c:pt>
                <c:pt idx="70">
                  <c:v>15900</c:v>
                </c:pt>
                <c:pt idx="71">
                  <c:v>15920</c:v>
                </c:pt>
                <c:pt idx="72">
                  <c:v>15940</c:v>
                </c:pt>
                <c:pt idx="73">
                  <c:v>15960</c:v>
                </c:pt>
                <c:pt idx="74">
                  <c:v>15980</c:v>
                </c:pt>
                <c:pt idx="75">
                  <c:v>16000</c:v>
                </c:pt>
                <c:pt idx="76">
                  <c:v>16020</c:v>
                </c:pt>
                <c:pt idx="77">
                  <c:v>16040</c:v>
                </c:pt>
                <c:pt idx="78">
                  <c:v>16060</c:v>
                </c:pt>
                <c:pt idx="79">
                  <c:v>16080</c:v>
                </c:pt>
                <c:pt idx="80">
                  <c:v>16100</c:v>
                </c:pt>
                <c:pt idx="81">
                  <c:v>16120</c:v>
                </c:pt>
                <c:pt idx="82">
                  <c:v>16140</c:v>
                </c:pt>
                <c:pt idx="83">
                  <c:v>16160</c:v>
                </c:pt>
                <c:pt idx="84">
                  <c:v>16180</c:v>
                </c:pt>
                <c:pt idx="85">
                  <c:v>16200</c:v>
                </c:pt>
                <c:pt idx="86">
                  <c:v>16220</c:v>
                </c:pt>
                <c:pt idx="87">
                  <c:v>16240</c:v>
                </c:pt>
                <c:pt idx="88">
                  <c:v>16260</c:v>
                </c:pt>
                <c:pt idx="89">
                  <c:v>16280</c:v>
                </c:pt>
                <c:pt idx="90">
                  <c:v>16300</c:v>
                </c:pt>
                <c:pt idx="91">
                  <c:v>16320</c:v>
                </c:pt>
                <c:pt idx="92">
                  <c:v>16340</c:v>
                </c:pt>
                <c:pt idx="93">
                  <c:v>16360</c:v>
                </c:pt>
                <c:pt idx="94">
                  <c:v>16380</c:v>
                </c:pt>
                <c:pt idx="95">
                  <c:v>16400</c:v>
                </c:pt>
                <c:pt idx="96">
                  <c:v>16420</c:v>
                </c:pt>
                <c:pt idx="97">
                  <c:v>16440</c:v>
                </c:pt>
                <c:pt idx="98">
                  <c:v>16460</c:v>
                </c:pt>
                <c:pt idx="99">
                  <c:v>16480</c:v>
                </c:pt>
                <c:pt idx="100">
                  <c:v>16500</c:v>
                </c:pt>
                <c:pt idx="101">
                  <c:v>16520</c:v>
                </c:pt>
                <c:pt idx="102">
                  <c:v>16540</c:v>
                </c:pt>
                <c:pt idx="103">
                  <c:v>16560</c:v>
                </c:pt>
                <c:pt idx="104">
                  <c:v>16580</c:v>
                </c:pt>
                <c:pt idx="105">
                  <c:v>16600</c:v>
                </c:pt>
                <c:pt idx="106">
                  <c:v>16620</c:v>
                </c:pt>
                <c:pt idx="107">
                  <c:v>16640</c:v>
                </c:pt>
                <c:pt idx="108">
                  <c:v>16660</c:v>
                </c:pt>
                <c:pt idx="109">
                  <c:v>16680</c:v>
                </c:pt>
                <c:pt idx="110">
                  <c:v>16700</c:v>
                </c:pt>
                <c:pt idx="111">
                  <c:v>16720</c:v>
                </c:pt>
                <c:pt idx="112">
                  <c:v>16740</c:v>
                </c:pt>
                <c:pt idx="113">
                  <c:v>16760</c:v>
                </c:pt>
                <c:pt idx="114">
                  <c:v>16780</c:v>
                </c:pt>
                <c:pt idx="115">
                  <c:v>16800</c:v>
                </c:pt>
                <c:pt idx="116">
                  <c:v>16820</c:v>
                </c:pt>
                <c:pt idx="117">
                  <c:v>16840</c:v>
                </c:pt>
                <c:pt idx="118">
                  <c:v>16860</c:v>
                </c:pt>
                <c:pt idx="119">
                  <c:v>16880</c:v>
                </c:pt>
                <c:pt idx="120">
                  <c:v>16900</c:v>
                </c:pt>
                <c:pt idx="121">
                  <c:v>16920</c:v>
                </c:pt>
                <c:pt idx="122">
                  <c:v>16940</c:v>
                </c:pt>
                <c:pt idx="123">
                  <c:v>16960</c:v>
                </c:pt>
                <c:pt idx="124">
                  <c:v>16980</c:v>
                </c:pt>
                <c:pt idx="125">
                  <c:v>17000</c:v>
                </c:pt>
                <c:pt idx="126">
                  <c:v>17020</c:v>
                </c:pt>
                <c:pt idx="127">
                  <c:v>17040</c:v>
                </c:pt>
                <c:pt idx="128">
                  <c:v>17060</c:v>
                </c:pt>
                <c:pt idx="129">
                  <c:v>17080</c:v>
                </c:pt>
                <c:pt idx="130">
                  <c:v>17100</c:v>
                </c:pt>
                <c:pt idx="131">
                  <c:v>17120</c:v>
                </c:pt>
                <c:pt idx="132">
                  <c:v>17140</c:v>
                </c:pt>
                <c:pt idx="133">
                  <c:v>17160</c:v>
                </c:pt>
                <c:pt idx="134">
                  <c:v>17180</c:v>
                </c:pt>
                <c:pt idx="135">
                  <c:v>17200</c:v>
                </c:pt>
                <c:pt idx="136">
                  <c:v>17220</c:v>
                </c:pt>
                <c:pt idx="137">
                  <c:v>17240</c:v>
                </c:pt>
                <c:pt idx="138">
                  <c:v>17260</c:v>
                </c:pt>
                <c:pt idx="139">
                  <c:v>17280</c:v>
                </c:pt>
                <c:pt idx="140">
                  <c:v>17300</c:v>
                </c:pt>
                <c:pt idx="141">
                  <c:v>17320</c:v>
                </c:pt>
                <c:pt idx="142">
                  <c:v>17340</c:v>
                </c:pt>
                <c:pt idx="143">
                  <c:v>17360</c:v>
                </c:pt>
                <c:pt idx="144">
                  <c:v>17380</c:v>
                </c:pt>
                <c:pt idx="145">
                  <c:v>17400</c:v>
                </c:pt>
                <c:pt idx="146">
                  <c:v>17420</c:v>
                </c:pt>
                <c:pt idx="147">
                  <c:v>17440</c:v>
                </c:pt>
                <c:pt idx="148">
                  <c:v>17460</c:v>
                </c:pt>
                <c:pt idx="149">
                  <c:v>17480</c:v>
                </c:pt>
                <c:pt idx="150">
                  <c:v>17500</c:v>
                </c:pt>
                <c:pt idx="151">
                  <c:v>17520</c:v>
                </c:pt>
                <c:pt idx="152">
                  <c:v>17540</c:v>
                </c:pt>
                <c:pt idx="153">
                  <c:v>17560</c:v>
                </c:pt>
                <c:pt idx="154">
                  <c:v>17580</c:v>
                </c:pt>
                <c:pt idx="155">
                  <c:v>17600</c:v>
                </c:pt>
                <c:pt idx="156">
                  <c:v>17620</c:v>
                </c:pt>
                <c:pt idx="157">
                  <c:v>17640</c:v>
                </c:pt>
                <c:pt idx="158">
                  <c:v>17660</c:v>
                </c:pt>
                <c:pt idx="159">
                  <c:v>17680</c:v>
                </c:pt>
                <c:pt idx="160">
                  <c:v>17700</c:v>
                </c:pt>
                <c:pt idx="161">
                  <c:v>17720</c:v>
                </c:pt>
                <c:pt idx="162">
                  <c:v>17740</c:v>
                </c:pt>
                <c:pt idx="163">
                  <c:v>17760</c:v>
                </c:pt>
                <c:pt idx="164">
                  <c:v>17780</c:v>
                </c:pt>
                <c:pt idx="165">
                  <c:v>17800</c:v>
                </c:pt>
                <c:pt idx="166">
                  <c:v>17820</c:v>
                </c:pt>
                <c:pt idx="167">
                  <c:v>17840</c:v>
                </c:pt>
                <c:pt idx="168">
                  <c:v>17860</c:v>
                </c:pt>
                <c:pt idx="169">
                  <c:v>17880</c:v>
                </c:pt>
                <c:pt idx="170">
                  <c:v>17900</c:v>
                </c:pt>
                <c:pt idx="171">
                  <c:v>17920</c:v>
                </c:pt>
                <c:pt idx="172">
                  <c:v>17940</c:v>
                </c:pt>
              </c:numCache>
            </c:numRef>
          </c:xVal>
          <c:yVal>
            <c:numRef>
              <c:f>temps!$J$21:$FZ$21</c:f>
              <c:numCache>
                <c:formatCode>General</c:formatCode>
                <c:ptCount val="173"/>
                <c:pt idx="0">
                  <c:v>120</c:v>
                </c:pt>
                <c:pt idx="1">
                  <c:v>120</c:v>
                </c:pt>
                <c:pt idx="2">
                  <c:v>120</c:v>
                </c:pt>
                <c:pt idx="3">
                  <c:v>120</c:v>
                </c:pt>
                <c:pt idx="4">
                  <c:v>120</c:v>
                </c:pt>
                <c:pt idx="5">
                  <c:v>120</c:v>
                </c:pt>
                <c:pt idx="6">
                  <c:v>120</c:v>
                </c:pt>
                <c:pt idx="7">
                  <c:v>120</c:v>
                </c:pt>
                <c:pt idx="8">
                  <c:v>120</c:v>
                </c:pt>
                <c:pt idx="9">
                  <c:v>120</c:v>
                </c:pt>
                <c:pt idx="10">
                  <c:v>120</c:v>
                </c:pt>
                <c:pt idx="11">
                  <c:v>120</c:v>
                </c:pt>
                <c:pt idx="12">
                  <c:v>120</c:v>
                </c:pt>
                <c:pt idx="13">
                  <c:v>120</c:v>
                </c:pt>
                <c:pt idx="14">
                  <c:v>120</c:v>
                </c:pt>
                <c:pt idx="15">
                  <c:v>120</c:v>
                </c:pt>
                <c:pt idx="16">
                  <c:v>120</c:v>
                </c:pt>
                <c:pt idx="17">
                  <c:v>120</c:v>
                </c:pt>
                <c:pt idx="18">
                  <c:v>120</c:v>
                </c:pt>
                <c:pt idx="19">
                  <c:v>120</c:v>
                </c:pt>
                <c:pt idx="20">
                  <c:v>120</c:v>
                </c:pt>
                <c:pt idx="21">
                  <c:v>120</c:v>
                </c:pt>
                <c:pt idx="22">
                  <c:v>120</c:v>
                </c:pt>
                <c:pt idx="23">
                  <c:v>120</c:v>
                </c:pt>
                <c:pt idx="24">
                  <c:v>120</c:v>
                </c:pt>
                <c:pt idx="25">
                  <c:v>120</c:v>
                </c:pt>
                <c:pt idx="26">
                  <c:v>120</c:v>
                </c:pt>
                <c:pt idx="27">
                  <c:v>120</c:v>
                </c:pt>
                <c:pt idx="28">
                  <c:v>120</c:v>
                </c:pt>
                <c:pt idx="29">
                  <c:v>120</c:v>
                </c:pt>
                <c:pt idx="30">
                  <c:v>120</c:v>
                </c:pt>
                <c:pt idx="31">
                  <c:v>120</c:v>
                </c:pt>
                <c:pt idx="32">
                  <c:v>120</c:v>
                </c:pt>
                <c:pt idx="33">
                  <c:v>120</c:v>
                </c:pt>
                <c:pt idx="34">
                  <c:v>120</c:v>
                </c:pt>
                <c:pt idx="35">
                  <c:v>120</c:v>
                </c:pt>
                <c:pt idx="36">
                  <c:v>120</c:v>
                </c:pt>
                <c:pt idx="37">
                  <c:v>120</c:v>
                </c:pt>
                <c:pt idx="38">
                  <c:v>120</c:v>
                </c:pt>
                <c:pt idx="39">
                  <c:v>120</c:v>
                </c:pt>
                <c:pt idx="40">
                  <c:v>120</c:v>
                </c:pt>
                <c:pt idx="41">
                  <c:v>120</c:v>
                </c:pt>
                <c:pt idx="42">
                  <c:v>120</c:v>
                </c:pt>
                <c:pt idx="43">
                  <c:v>120</c:v>
                </c:pt>
                <c:pt idx="44">
                  <c:v>120</c:v>
                </c:pt>
                <c:pt idx="45">
                  <c:v>120</c:v>
                </c:pt>
                <c:pt idx="46">
                  <c:v>120</c:v>
                </c:pt>
                <c:pt idx="47">
                  <c:v>120</c:v>
                </c:pt>
                <c:pt idx="48">
                  <c:v>120</c:v>
                </c:pt>
                <c:pt idx="49">
                  <c:v>120</c:v>
                </c:pt>
                <c:pt idx="50">
                  <c:v>120</c:v>
                </c:pt>
                <c:pt idx="51">
                  <c:v>120</c:v>
                </c:pt>
                <c:pt idx="52">
                  <c:v>120</c:v>
                </c:pt>
                <c:pt idx="53">
                  <c:v>120</c:v>
                </c:pt>
                <c:pt idx="54">
                  <c:v>120</c:v>
                </c:pt>
                <c:pt idx="55">
                  <c:v>120</c:v>
                </c:pt>
                <c:pt idx="56">
                  <c:v>120</c:v>
                </c:pt>
                <c:pt idx="57">
                  <c:v>120</c:v>
                </c:pt>
                <c:pt idx="58">
                  <c:v>120</c:v>
                </c:pt>
                <c:pt idx="59">
                  <c:v>120</c:v>
                </c:pt>
                <c:pt idx="60">
                  <c:v>120</c:v>
                </c:pt>
                <c:pt idx="61">
                  <c:v>120</c:v>
                </c:pt>
                <c:pt idx="62">
                  <c:v>120</c:v>
                </c:pt>
                <c:pt idx="63">
                  <c:v>120</c:v>
                </c:pt>
                <c:pt idx="64">
                  <c:v>120</c:v>
                </c:pt>
                <c:pt idx="65">
                  <c:v>120</c:v>
                </c:pt>
                <c:pt idx="66">
                  <c:v>120</c:v>
                </c:pt>
                <c:pt idx="67">
                  <c:v>120</c:v>
                </c:pt>
                <c:pt idx="68">
                  <c:v>120</c:v>
                </c:pt>
                <c:pt idx="69">
                  <c:v>120</c:v>
                </c:pt>
                <c:pt idx="70">
                  <c:v>120</c:v>
                </c:pt>
                <c:pt idx="71">
                  <c:v>120</c:v>
                </c:pt>
                <c:pt idx="72">
                  <c:v>120</c:v>
                </c:pt>
                <c:pt idx="73">
                  <c:v>120</c:v>
                </c:pt>
                <c:pt idx="74">
                  <c:v>120</c:v>
                </c:pt>
                <c:pt idx="75">
                  <c:v>120</c:v>
                </c:pt>
                <c:pt idx="76">
                  <c:v>120</c:v>
                </c:pt>
                <c:pt idx="77">
                  <c:v>120</c:v>
                </c:pt>
                <c:pt idx="78">
                  <c:v>120</c:v>
                </c:pt>
                <c:pt idx="79">
                  <c:v>120</c:v>
                </c:pt>
                <c:pt idx="80">
                  <c:v>120</c:v>
                </c:pt>
                <c:pt idx="81">
                  <c:v>120</c:v>
                </c:pt>
                <c:pt idx="82">
                  <c:v>120</c:v>
                </c:pt>
                <c:pt idx="83">
                  <c:v>120</c:v>
                </c:pt>
                <c:pt idx="84">
                  <c:v>120</c:v>
                </c:pt>
                <c:pt idx="85">
                  <c:v>120</c:v>
                </c:pt>
                <c:pt idx="86">
                  <c:v>120</c:v>
                </c:pt>
                <c:pt idx="87">
                  <c:v>120</c:v>
                </c:pt>
                <c:pt idx="88">
                  <c:v>120</c:v>
                </c:pt>
                <c:pt idx="89">
                  <c:v>120</c:v>
                </c:pt>
                <c:pt idx="90">
                  <c:v>120</c:v>
                </c:pt>
                <c:pt idx="91">
                  <c:v>120</c:v>
                </c:pt>
                <c:pt idx="92">
                  <c:v>120</c:v>
                </c:pt>
                <c:pt idx="93">
                  <c:v>120</c:v>
                </c:pt>
                <c:pt idx="94">
                  <c:v>120</c:v>
                </c:pt>
                <c:pt idx="95">
                  <c:v>120</c:v>
                </c:pt>
                <c:pt idx="96">
                  <c:v>120</c:v>
                </c:pt>
                <c:pt idx="97">
                  <c:v>120</c:v>
                </c:pt>
                <c:pt idx="98">
                  <c:v>120</c:v>
                </c:pt>
                <c:pt idx="99">
                  <c:v>120</c:v>
                </c:pt>
                <c:pt idx="100">
                  <c:v>120</c:v>
                </c:pt>
                <c:pt idx="101">
                  <c:v>120</c:v>
                </c:pt>
                <c:pt idx="102">
                  <c:v>120</c:v>
                </c:pt>
                <c:pt idx="103">
                  <c:v>120</c:v>
                </c:pt>
                <c:pt idx="104">
                  <c:v>120</c:v>
                </c:pt>
                <c:pt idx="105">
                  <c:v>120</c:v>
                </c:pt>
                <c:pt idx="106">
                  <c:v>120</c:v>
                </c:pt>
                <c:pt idx="107">
                  <c:v>120</c:v>
                </c:pt>
                <c:pt idx="108">
                  <c:v>120</c:v>
                </c:pt>
                <c:pt idx="109">
                  <c:v>120</c:v>
                </c:pt>
                <c:pt idx="110">
                  <c:v>120</c:v>
                </c:pt>
                <c:pt idx="111">
                  <c:v>120</c:v>
                </c:pt>
                <c:pt idx="112">
                  <c:v>120</c:v>
                </c:pt>
                <c:pt idx="113">
                  <c:v>120</c:v>
                </c:pt>
                <c:pt idx="114">
                  <c:v>120</c:v>
                </c:pt>
                <c:pt idx="115">
                  <c:v>120</c:v>
                </c:pt>
                <c:pt idx="116">
                  <c:v>120</c:v>
                </c:pt>
                <c:pt idx="117">
                  <c:v>120</c:v>
                </c:pt>
                <c:pt idx="118">
                  <c:v>120</c:v>
                </c:pt>
                <c:pt idx="119">
                  <c:v>120</c:v>
                </c:pt>
                <c:pt idx="120">
                  <c:v>120</c:v>
                </c:pt>
                <c:pt idx="121">
                  <c:v>120</c:v>
                </c:pt>
                <c:pt idx="122">
                  <c:v>120</c:v>
                </c:pt>
                <c:pt idx="123">
                  <c:v>120</c:v>
                </c:pt>
                <c:pt idx="124">
                  <c:v>120</c:v>
                </c:pt>
                <c:pt idx="125">
                  <c:v>120</c:v>
                </c:pt>
                <c:pt idx="126">
                  <c:v>120</c:v>
                </c:pt>
                <c:pt idx="127">
                  <c:v>120</c:v>
                </c:pt>
                <c:pt idx="128">
                  <c:v>120</c:v>
                </c:pt>
                <c:pt idx="129">
                  <c:v>120</c:v>
                </c:pt>
                <c:pt idx="130">
                  <c:v>120</c:v>
                </c:pt>
                <c:pt idx="131">
                  <c:v>120</c:v>
                </c:pt>
                <c:pt idx="132">
                  <c:v>120</c:v>
                </c:pt>
                <c:pt idx="133">
                  <c:v>120</c:v>
                </c:pt>
                <c:pt idx="134">
                  <c:v>120</c:v>
                </c:pt>
                <c:pt idx="135">
                  <c:v>120</c:v>
                </c:pt>
                <c:pt idx="136">
                  <c:v>120</c:v>
                </c:pt>
                <c:pt idx="137">
                  <c:v>120</c:v>
                </c:pt>
                <c:pt idx="138">
                  <c:v>120</c:v>
                </c:pt>
                <c:pt idx="139">
                  <c:v>120</c:v>
                </c:pt>
                <c:pt idx="140">
                  <c:v>120</c:v>
                </c:pt>
                <c:pt idx="141">
                  <c:v>120</c:v>
                </c:pt>
                <c:pt idx="142">
                  <c:v>120</c:v>
                </c:pt>
                <c:pt idx="143">
                  <c:v>120</c:v>
                </c:pt>
                <c:pt idx="144">
                  <c:v>120</c:v>
                </c:pt>
                <c:pt idx="145">
                  <c:v>120</c:v>
                </c:pt>
                <c:pt idx="146">
                  <c:v>120</c:v>
                </c:pt>
                <c:pt idx="147">
                  <c:v>120</c:v>
                </c:pt>
                <c:pt idx="148">
                  <c:v>120</c:v>
                </c:pt>
                <c:pt idx="149">
                  <c:v>120</c:v>
                </c:pt>
                <c:pt idx="150">
                  <c:v>120</c:v>
                </c:pt>
                <c:pt idx="151">
                  <c:v>120</c:v>
                </c:pt>
                <c:pt idx="152">
                  <c:v>120</c:v>
                </c:pt>
                <c:pt idx="153">
                  <c:v>120</c:v>
                </c:pt>
                <c:pt idx="154">
                  <c:v>120</c:v>
                </c:pt>
                <c:pt idx="155">
                  <c:v>120</c:v>
                </c:pt>
                <c:pt idx="156">
                  <c:v>120</c:v>
                </c:pt>
                <c:pt idx="157">
                  <c:v>120</c:v>
                </c:pt>
                <c:pt idx="158">
                  <c:v>120</c:v>
                </c:pt>
                <c:pt idx="159">
                  <c:v>120</c:v>
                </c:pt>
                <c:pt idx="160">
                  <c:v>120</c:v>
                </c:pt>
                <c:pt idx="161">
                  <c:v>120</c:v>
                </c:pt>
                <c:pt idx="162">
                  <c:v>120</c:v>
                </c:pt>
                <c:pt idx="163">
                  <c:v>120</c:v>
                </c:pt>
                <c:pt idx="164">
                  <c:v>120</c:v>
                </c:pt>
                <c:pt idx="165">
                  <c:v>120</c:v>
                </c:pt>
                <c:pt idx="166">
                  <c:v>120</c:v>
                </c:pt>
                <c:pt idx="167">
                  <c:v>120</c:v>
                </c:pt>
                <c:pt idx="168">
                  <c:v>120</c:v>
                </c:pt>
                <c:pt idx="169">
                  <c:v>120</c:v>
                </c:pt>
                <c:pt idx="170">
                  <c:v>120</c:v>
                </c:pt>
                <c:pt idx="171">
                  <c:v>120</c:v>
                </c:pt>
                <c:pt idx="172">
                  <c:v>120</c:v>
                </c:pt>
              </c:numCache>
            </c:numRef>
          </c:yVal>
          <c:smooth val="0"/>
          <c:extLst xmlns:c16r2="http://schemas.microsoft.com/office/drawing/2015/06/chart">
            <c:ext xmlns:c16="http://schemas.microsoft.com/office/drawing/2014/chart" uri="{C3380CC4-5D6E-409C-BE32-E72D297353CC}">
              <c16:uniqueId val="{00000008-273C-48B0-B0FC-A612B9CEC42E}"/>
            </c:ext>
          </c:extLst>
        </c:ser>
        <c:dLbls>
          <c:showLegendKey val="0"/>
          <c:showVal val="0"/>
          <c:showCatName val="0"/>
          <c:showSerName val="0"/>
          <c:showPercent val="0"/>
          <c:showBubbleSize val="0"/>
        </c:dLbls>
        <c:axId val="97300864"/>
        <c:axId val="97302784"/>
      </c:scatterChart>
      <c:valAx>
        <c:axId val="97300864"/>
        <c:scaling>
          <c:orientation val="minMax"/>
        </c:scaling>
        <c:delete val="0"/>
        <c:axPos val="b"/>
        <c:majorGridlines/>
        <c:title>
          <c:tx>
            <c:rich>
              <a:bodyPr/>
              <a:lstStyle/>
              <a:p>
                <a:pPr>
                  <a:defRPr/>
                </a:pPr>
                <a:r>
                  <a:rPr lang="fr-FR"/>
                  <a:t>f/l</a:t>
                </a:r>
              </a:p>
            </c:rich>
          </c:tx>
          <c:overlay val="0"/>
        </c:title>
        <c:numFmt formatCode="General" sourceLinked="1"/>
        <c:majorTickMark val="out"/>
        <c:minorTickMark val="none"/>
        <c:tickLblPos val="nextTo"/>
        <c:crossAx val="97302784"/>
        <c:crosses val="autoZero"/>
        <c:crossBetween val="midCat"/>
      </c:valAx>
      <c:valAx>
        <c:axId val="97302784"/>
        <c:scaling>
          <c:orientation val="minMax"/>
        </c:scaling>
        <c:delete val="0"/>
        <c:axPos val="l"/>
        <c:majorGridlines/>
        <c:title>
          <c:tx>
            <c:rich>
              <a:bodyPr rot="-5400000" vert="horz"/>
              <a:lstStyle/>
              <a:p>
                <a:pPr>
                  <a:defRPr/>
                </a:pPr>
                <a:r>
                  <a:rPr lang="en-US"/>
                  <a:t>Temps en minute</a:t>
                </a:r>
              </a:p>
            </c:rich>
          </c:tx>
          <c:overlay val="0"/>
        </c:title>
        <c:numFmt formatCode="0" sourceLinked="1"/>
        <c:majorTickMark val="out"/>
        <c:minorTickMark val="none"/>
        <c:tickLblPos val="nextTo"/>
        <c:crossAx val="9730086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800" b="1" i="0" baseline="0">
                <a:effectLst/>
              </a:rPr>
              <a:t>temps de saturation en fonction de l'empoussierement et  de la fraction du filtre analysé</a:t>
            </a:r>
            <a:endParaRPr lang="fr-FR">
              <a:effectLst/>
            </a:endParaRPr>
          </a:p>
        </c:rich>
      </c:tx>
      <c:layout>
        <c:manualLayout>
          <c:xMode val="edge"/>
          <c:yMode val="edge"/>
          <c:x val="0.11754096558680564"/>
          <c:y val="1.3745704467353952E-2"/>
        </c:manualLayout>
      </c:layout>
      <c:overlay val="0"/>
      <c:spPr>
        <a:noFill/>
      </c:spPr>
    </c:title>
    <c:autoTitleDeleted val="0"/>
    <c:plotArea>
      <c:layout/>
      <c:scatterChart>
        <c:scatterStyle val="smoothMarker"/>
        <c:varyColors val="0"/>
        <c:ser>
          <c:idx val="0"/>
          <c:order val="0"/>
          <c:tx>
            <c:strRef>
              <c:f>temps!$I$11</c:f>
              <c:strCache>
                <c:ptCount val="1"/>
                <c:pt idx="0">
                  <c:v>f 1</c:v>
                </c:pt>
              </c:strCache>
            </c:strRef>
          </c:tx>
          <c:marker>
            <c:symbol val="none"/>
          </c:marker>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temps!$J$11:$BI$11</c:f>
              <c:numCache>
                <c:formatCode>0</c:formatCode>
                <c:ptCount val="52"/>
                <c:pt idx="0">
                  <c:v>34.597701149425284</c:v>
                </c:pt>
                <c:pt idx="1">
                  <c:v>34.550045913682276</c:v>
                </c:pt>
                <c:pt idx="2">
                  <c:v>34.50252177900046</c:v>
                </c:pt>
                <c:pt idx="3">
                  <c:v>34.455128205128204</c:v>
                </c:pt>
                <c:pt idx="4">
                  <c:v>34.407864654778237</c:v>
                </c:pt>
                <c:pt idx="5">
                  <c:v>34.360730593607308</c:v>
                </c:pt>
                <c:pt idx="6">
                  <c:v>34.313725490196077</c:v>
                </c:pt>
                <c:pt idx="7">
                  <c:v>34.266848816029146</c:v>
                </c:pt>
                <c:pt idx="8">
                  <c:v>34.220100045475213</c:v>
                </c:pt>
                <c:pt idx="9">
                  <c:v>34.173478655767482</c:v>
                </c:pt>
                <c:pt idx="10">
                  <c:v>34.126984126984127</c:v>
                </c:pt>
                <c:pt idx="11">
                  <c:v>34.080615942028984</c:v>
                </c:pt>
                <c:pt idx="12">
                  <c:v>34.034373586612396</c:v>
                </c:pt>
                <c:pt idx="13">
                  <c:v>33.988256549232155</c:v>
                </c:pt>
                <c:pt idx="14">
                  <c:v>33.942264321154717</c:v>
                </c:pt>
                <c:pt idx="15">
                  <c:v>33.896396396396398</c:v>
                </c:pt>
                <c:pt idx="16">
                  <c:v>33.850652271704902</c:v>
                </c:pt>
                <c:pt idx="17">
                  <c:v>33.80503144654088</c:v>
                </c:pt>
                <c:pt idx="18">
                  <c:v>33.759533423059672</c:v>
                </c:pt>
                <c:pt idx="19">
                  <c:v>33.714157706093189</c:v>
                </c:pt>
                <c:pt idx="20">
                  <c:v>33.66890380313199</c:v>
                </c:pt>
                <c:pt idx="21">
                  <c:v>33.623771224307418</c:v>
                </c:pt>
                <c:pt idx="22">
                  <c:v>33.57875948237394</c:v>
                </c:pt>
                <c:pt idx="23">
                  <c:v>33.533868092691627</c:v>
                </c:pt>
                <c:pt idx="24">
                  <c:v>33.48909657320872</c:v>
                </c:pt>
                <c:pt idx="25">
                  <c:v>33.444444444444443</c:v>
                </c:pt>
                <c:pt idx="26">
                  <c:v>33.399911229471819</c:v>
                </c:pt>
                <c:pt idx="27">
                  <c:v>33.355496453900706</c:v>
                </c:pt>
                <c:pt idx="28">
                  <c:v>33.311199645861002</c:v>
                </c:pt>
                <c:pt idx="29">
                  <c:v>33.267020335985855</c:v>
                </c:pt>
                <c:pt idx="30">
                  <c:v>33.22295805739514</c:v>
                </c:pt>
                <c:pt idx="31">
                  <c:v>33.179012345679013</c:v>
                </c:pt>
                <c:pt idx="32">
                  <c:v>33.135182738881547</c:v>
                </c:pt>
                <c:pt idx="33">
                  <c:v>33.091468777484607</c:v>
                </c:pt>
                <c:pt idx="34">
                  <c:v>33.047870004391747</c:v>
                </c:pt>
                <c:pt idx="35">
                  <c:v>33.004385964912281</c:v>
                </c:pt>
                <c:pt idx="36">
                  <c:v>32.961016206745512</c:v>
                </c:pt>
                <c:pt idx="37">
                  <c:v>32.917760279965002</c:v>
                </c:pt>
                <c:pt idx="38">
                  <c:v>32.874617737003057</c:v>
                </c:pt>
                <c:pt idx="39">
                  <c:v>32.831588132635254</c:v>
                </c:pt>
                <c:pt idx="40">
                  <c:v>32.788671023965144</c:v>
                </c:pt>
                <c:pt idx="41">
                  <c:v>32.745865970409049</c:v>
                </c:pt>
                <c:pt idx="42">
                  <c:v>32.703172533681006</c:v>
                </c:pt>
                <c:pt idx="43">
                  <c:v>32.660590277777779</c:v>
                </c:pt>
                <c:pt idx="44">
                  <c:v>32.618118768964024</c:v>
                </c:pt>
                <c:pt idx="45">
                  <c:v>32.575757575757578</c:v>
                </c:pt>
                <c:pt idx="46">
                  <c:v>32.533506268914827</c:v>
                </c:pt>
                <c:pt idx="47">
                  <c:v>32.491364421416236</c:v>
                </c:pt>
                <c:pt idx="48">
                  <c:v>32.449331608451921</c:v>
                </c:pt>
                <c:pt idx="49">
                  <c:v>32.407407407407412</c:v>
                </c:pt>
                <c:pt idx="50">
                  <c:v>32.365591397849464</c:v>
                </c:pt>
                <c:pt idx="51">
                  <c:v>32.323883161512029</c:v>
                </c:pt>
              </c:numCache>
            </c:numRef>
          </c:yVal>
          <c:smooth val="1"/>
          <c:extLst xmlns:c16r2="http://schemas.microsoft.com/office/drawing/2015/06/chart">
            <c:ext xmlns:c16="http://schemas.microsoft.com/office/drawing/2014/chart" uri="{C3380CC4-5D6E-409C-BE32-E72D297353CC}">
              <c16:uniqueId val="{00000000-BF17-4D54-BE9F-C1B5F0950686}"/>
            </c:ext>
          </c:extLst>
        </c:ser>
        <c:ser>
          <c:idx val="1"/>
          <c:order val="1"/>
          <c:tx>
            <c:strRef>
              <c:f>temps!$I$12</c:f>
              <c:strCache>
                <c:ptCount val="1"/>
                <c:pt idx="0">
                  <c:v>f 0,75</c:v>
                </c:pt>
              </c:strCache>
            </c:strRef>
          </c:tx>
          <c:marker>
            <c:symbol val="none"/>
          </c:marker>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temps!$J$12:$BI$12</c:f>
              <c:numCache>
                <c:formatCode>0</c:formatCode>
                <c:ptCount val="52"/>
                <c:pt idx="0">
                  <c:v>46.130268199233711</c:v>
                </c:pt>
                <c:pt idx="1">
                  <c:v>46.066727884909703</c:v>
                </c:pt>
                <c:pt idx="2">
                  <c:v>46.003362372000616</c:v>
                </c:pt>
                <c:pt idx="3">
                  <c:v>45.940170940170937</c:v>
                </c:pt>
                <c:pt idx="4">
                  <c:v>45.877152873037652</c:v>
                </c:pt>
                <c:pt idx="5">
                  <c:v>45.814307458143077</c:v>
                </c:pt>
                <c:pt idx="6">
                  <c:v>45.751633986928105</c:v>
                </c:pt>
                <c:pt idx="7">
                  <c:v>45.689131754705528</c:v>
                </c:pt>
                <c:pt idx="8">
                  <c:v>45.62680006063362</c:v>
                </c:pt>
                <c:pt idx="9">
                  <c:v>45.564638207689974</c:v>
                </c:pt>
                <c:pt idx="10">
                  <c:v>45.5026455026455</c:v>
                </c:pt>
                <c:pt idx="11">
                  <c:v>45.440821256038646</c:v>
                </c:pt>
                <c:pt idx="12">
                  <c:v>45.379164782149864</c:v>
                </c:pt>
                <c:pt idx="13">
                  <c:v>45.317675398976206</c:v>
                </c:pt>
                <c:pt idx="14">
                  <c:v>45.256352428206291</c:v>
                </c:pt>
                <c:pt idx="15">
                  <c:v>45.195195195195197</c:v>
                </c:pt>
                <c:pt idx="16">
                  <c:v>45.134203028939872</c:v>
                </c:pt>
                <c:pt idx="17">
                  <c:v>45.073375262054505</c:v>
                </c:pt>
                <c:pt idx="18">
                  <c:v>45.012711230746227</c:v>
                </c:pt>
                <c:pt idx="19">
                  <c:v>44.952210274790922</c:v>
                </c:pt>
                <c:pt idx="20">
                  <c:v>44.891871737509319</c:v>
                </c:pt>
                <c:pt idx="21">
                  <c:v>44.831694965743225</c:v>
                </c:pt>
                <c:pt idx="22">
                  <c:v>44.771679309831917</c:v>
                </c:pt>
                <c:pt idx="23">
                  <c:v>44.711824123588833</c:v>
                </c:pt>
                <c:pt idx="24">
                  <c:v>44.652128764278295</c:v>
                </c:pt>
                <c:pt idx="25">
                  <c:v>44.592592592592588</c:v>
                </c:pt>
                <c:pt idx="26">
                  <c:v>44.533214972629089</c:v>
                </c:pt>
                <c:pt idx="27">
                  <c:v>44.473995271867608</c:v>
                </c:pt>
                <c:pt idx="28">
                  <c:v>44.414932861148003</c:v>
                </c:pt>
                <c:pt idx="29">
                  <c:v>44.356027114647809</c:v>
                </c:pt>
                <c:pt idx="30">
                  <c:v>44.297277409860186</c:v>
                </c:pt>
                <c:pt idx="31">
                  <c:v>44.238683127572017</c:v>
                </c:pt>
                <c:pt idx="32">
                  <c:v>44.180243651842062</c:v>
                </c:pt>
                <c:pt idx="33">
                  <c:v>44.121958369979474</c:v>
                </c:pt>
                <c:pt idx="34">
                  <c:v>44.063826672522332</c:v>
                </c:pt>
                <c:pt idx="35">
                  <c:v>44.005847953216374</c:v>
                </c:pt>
                <c:pt idx="36">
                  <c:v>43.948021608994019</c:v>
                </c:pt>
                <c:pt idx="37">
                  <c:v>43.890347039953333</c:v>
                </c:pt>
                <c:pt idx="38">
                  <c:v>43.832823649337406</c:v>
                </c:pt>
                <c:pt idx="39">
                  <c:v>43.775450843513674</c:v>
                </c:pt>
                <c:pt idx="40">
                  <c:v>43.718228031953522</c:v>
                </c:pt>
                <c:pt idx="41">
                  <c:v>43.661154627212063</c:v>
                </c:pt>
                <c:pt idx="42">
                  <c:v>43.604230044908007</c:v>
                </c:pt>
                <c:pt idx="43">
                  <c:v>43.547453703703702</c:v>
                </c:pt>
                <c:pt idx="44">
                  <c:v>43.490825025285368</c:v>
                </c:pt>
                <c:pt idx="45">
                  <c:v>43.43434343434344</c:v>
                </c:pt>
                <c:pt idx="46">
                  <c:v>43.378008358553103</c:v>
                </c:pt>
                <c:pt idx="47">
                  <c:v>43.321819228554979</c:v>
                </c:pt>
                <c:pt idx="48">
                  <c:v>43.265775477935897</c:v>
                </c:pt>
                <c:pt idx="49">
                  <c:v>43.20987654320988</c:v>
                </c:pt>
                <c:pt idx="50">
                  <c:v>43.154121863799283</c:v>
                </c:pt>
                <c:pt idx="51">
                  <c:v>43.098510882016036</c:v>
                </c:pt>
              </c:numCache>
            </c:numRef>
          </c:yVal>
          <c:smooth val="1"/>
          <c:extLst xmlns:c16r2="http://schemas.microsoft.com/office/drawing/2015/06/chart">
            <c:ext xmlns:c16="http://schemas.microsoft.com/office/drawing/2014/chart" uri="{C3380CC4-5D6E-409C-BE32-E72D297353CC}">
              <c16:uniqueId val="{00000001-BF17-4D54-BE9F-C1B5F0950686}"/>
            </c:ext>
          </c:extLst>
        </c:ser>
        <c:ser>
          <c:idx val="2"/>
          <c:order val="2"/>
          <c:tx>
            <c:strRef>
              <c:f>temps!$I$13</c:f>
              <c:strCache>
                <c:ptCount val="1"/>
                <c:pt idx="0">
                  <c:v>f 0,5</c:v>
                </c:pt>
              </c:strCache>
            </c:strRef>
          </c:tx>
          <c:marker>
            <c:symbol val="none"/>
          </c:marker>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temps!$J$13:$BI$13</c:f>
              <c:numCache>
                <c:formatCode>0</c:formatCode>
                <c:ptCount val="52"/>
                <c:pt idx="0">
                  <c:v>69.195402298850567</c:v>
                </c:pt>
                <c:pt idx="1">
                  <c:v>69.100091827364551</c:v>
                </c:pt>
                <c:pt idx="2">
                  <c:v>69.005043558000921</c:v>
                </c:pt>
                <c:pt idx="3">
                  <c:v>68.910256410256409</c:v>
                </c:pt>
                <c:pt idx="4">
                  <c:v>68.815729309556474</c:v>
                </c:pt>
                <c:pt idx="5">
                  <c:v>68.721461187214615</c:v>
                </c:pt>
                <c:pt idx="6">
                  <c:v>68.627450980392155</c:v>
                </c:pt>
                <c:pt idx="7">
                  <c:v>68.533697632058292</c:v>
                </c:pt>
                <c:pt idx="8">
                  <c:v>68.440200090950427</c:v>
                </c:pt>
                <c:pt idx="9">
                  <c:v>68.346957311534965</c:v>
                </c:pt>
                <c:pt idx="10">
                  <c:v>68.253968253968253</c:v>
                </c:pt>
                <c:pt idx="11">
                  <c:v>68.161231884057969</c:v>
                </c:pt>
                <c:pt idx="12">
                  <c:v>68.068747173224793</c:v>
                </c:pt>
                <c:pt idx="13">
                  <c:v>67.976513098464309</c:v>
                </c:pt>
                <c:pt idx="14">
                  <c:v>67.884528642309434</c:v>
                </c:pt>
                <c:pt idx="15">
                  <c:v>67.792792792792795</c:v>
                </c:pt>
                <c:pt idx="16">
                  <c:v>67.701304543409805</c:v>
                </c:pt>
                <c:pt idx="17">
                  <c:v>67.610062893081761</c:v>
                </c:pt>
                <c:pt idx="18">
                  <c:v>67.519066846119344</c:v>
                </c:pt>
                <c:pt idx="19">
                  <c:v>67.428315412186379</c:v>
                </c:pt>
                <c:pt idx="20">
                  <c:v>67.337807606263979</c:v>
                </c:pt>
                <c:pt idx="21">
                  <c:v>67.247542448614837</c:v>
                </c:pt>
                <c:pt idx="22">
                  <c:v>67.157518964747879</c:v>
                </c:pt>
                <c:pt idx="23">
                  <c:v>67.067736185383254</c:v>
                </c:pt>
                <c:pt idx="24">
                  <c:v>66.978193146417439</c:v>
                </c:pt>
                <c:pt idx="25">
                  <c:v>66.888888888888886</c:v>
                </c:pt>
                <c:pt idx="26">
                  <c:v>66.799822458943638</c:v>
                </c:pt>
                <c:pt idx="27">
                  <c:v>66.710992907801412</c:v>
                </c:pt>
                <c:pt idx="28">
                  <c:v>66.622399291722004</c:v>
                </c:pt>
                <c:pt idx="29">
                  <c:v>66.534040671971709</c:v>
                </c:pt>
                <c:pt idx="30">
                  <c:v>66.445916114790279</c:v>
                </c:pt>
                <c:pt idx="31">
                  <c:v>66.358024691358025</c:v>
                </c:pt>
                <c:pt idx="32">
                  <c:v>66.270365477763093</c:v>
                </c:pt>
                <c:pt idx="33">
                  <c:v>66.182937554969214</c:v>
                </c:pt>
                <c:pt idx="34">
                  <c:v>66.095740008783494</c:v>
                </c:pt>
                <c:pt idx="35">
                  <c:v>66.008771929824562</c:v>
                </c:pt>
                <c:pt idx="36">
                  <c:v>65.922032413491024</c:v>
                </c:pt>
                <c:pt idx="37">
                  <c:v>65.835520559930004</c:v>
                </c:pt>
                <c:pt idx="38">
                  <c:v>65.749235474006113</c:v>
                </c:pt>
                <c:pt idx="39">
                  <c:v>65.663176265270508</c:v>
                </c:pt>
                <c:pt idx="40">
                  <c:v>65.577342047930287</c:v>
                </c:pt>
                <c:pt idx="41">
                  <c:v>65.491731940818099</c:v>
                </c:pt>
                <c:pt idx="42">
                  <c:v>65.406345067362011</c:v>
                </c:pt>
                <c:pt idx="43">
                  <c:v>65.321180555555557</c:v>
                </c:pt>
                <c:pt idx="44">
                  <c:v>65.236237537928048</c:v>
                </c:pt>
                <c:pt idx="45">
                  <c:v>65.151515151515156</c:v>
                </c:pt>
                <c:pt idx="46">
                  <c:v>65.067012537829655</c:v>
                </c:pt>
                <c:pt idx="47">
                  <c:v>64.982728842832472</c:v>
                </c:pt>
                <c:pt idx="48">
                  <c:v>64.898663216903842</c:v>
                </c:pt>
                <c:pt idx="49">
                  <c:v>64.814814814814824</c:v>
                </c:pt>
                <c:pt idx="50">
                  <c:v>64.731182795698928</c:v>
                </c:pt>
                <c:pt idx="51">
                  <c:v>64.647766323024058</c:v>
                </c:pt>
              </c:numCache>
            </c:numRef>
          </c:yVal>
          <c:smooth val="1"/>
          <c:extLst xmlns:c16r2="http://schemas.microsoft.com/office/drawing/2015/06/chart">
            <c:ext xmlns:c16="http://schemas.microsoft.com/office/drawing/2014/chart" uri="{C3380CC4-5D6E-409C-BE32-E72D297353CC}">
              <c16:uniqueId val="{00000002-BF17-4D54-BE9F-C1B5F0950686}"/>
            </c:ext>
          </c:extLst>
        </c:ser>
        <c:ser>
          <c:idx val="3"/>
          <c:order val="3"/>
          <c:tx>
            <c:strRef>
              <c:f>temps!$I$14</c:f>
              <c:strCache>
                <c:ptCount val="1"/>
                <c:pt idx="0">
                  <c:v>f 0,25</c:v>
                </c:pt>
              </c:strCache>
            </c:strRef>
          </c:tx>
          <c:marker>
            <c:symbol val="none"/>
          </c:marker>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temps!$J$14:$BI$14</c:f>
              <c:numCache>
                <c:formatCode>0</c:formatCode>
                <c:ptCount val="52"/>
                <c:pt idx="0">
                  <c:v>138.39080459770113</c:v>
                </c:pt>
                <c:pt idx="1">
                  <c:v>138.2001836547291</c:v>
                </c:pt>
                <c:pt idx="2">
                  <c:v>138.01008711600184</c:v>
                </c:pt>
                <c:pt idx="3">
                  <c:v>137.82051282051282</c:v>
                </c:pt>
                <c:pt idx="4">
                  <c:v>137.63145861911295</c:v>
                </c:pt>
                <c:pt idx="5">
                  <c:v>137.44292237442923</c:v>
                </c:pt>
                <c:pt idx="6">
                  <c:v>137.25490196078431</c:v>
                </c:pt>
                <c:pt idx="7">
                  <c:v>137.06739526411658</c:v>
                </c:pt>
                <c:pt idx="8">
                  <c:v>136.88040018190085</c:v>
                </c:pt>
                <c:pt idx="9">
                  <c:v>136.69391462306993</c:v>
                </c:pt>
                <c:pt idx="10">
                  <c:v>136.50793650793651</c:v>
                </c:pt>
                <c:pt idx="11">
                  <c:v>136.32246376811594</c:v>
                </c:pt>
                <c:pt idx="12">
                  <c:v>136.13749434644959</c:v>
                </c:pt>
                <c:pt idx="13">
                  <c:v>135.95302619692862</c:v>
                </c:pt>
                <c:pt idx="14">
                  <c:v>135.76905728461887</c:v>
                </c:pt>
                <c:pt idx="15">
                  <c:v>135.58558558558559</c:v>
                </c:pt>
                <c:pt idx="16">
                  <c:v>135.40260908681961</c:v>
                </c:pt>
                <c:pt idx="17">
                  <c:v>135.22012578616352</c:v>
                </c:pt>
                <c:pt idx="18">
                  <c:v>135.03813369223869</c:v>
                </c:pt>
                <c:pt idx="19">
                  <c:v>134.85663082437276</c:v>
                </c:pt>
                <c:pt idx="20">
                  <c:v>134.67561521252796</c:v>
                </c:pt>
                <c:pt idx="21">
                  <c:v>134.49508489722967</c:v>
                </c:pt>
                <c:pt idx="22">
                  <c:v>134.31503792949576</c:v>
                </c:pt>
                <c:pt idx="23">
                  <c:v>134.13547237076651</c:v>
                </c:pt>
                <c:pt idx="24">
                  <c:v>133.95638629283488</c:v>
                </c:pt>
                <c:pt idx="25">
                  <c:v>133.77777777777777</c:v>
                </c:pt>
                <c:pt idx="26">
                  <c:v>133.59964491788728</c:v>
                </c:pt>
                <c:pt idx="27">
                  <c:v>133.42198581560282</c:v>
                </c:pt>
                <c:pt idx="28">
                  <c:v>133.24479858344401</c:v>
                </c:pt>
                <c:pt idx="29">
                  <c:v>133.06808134394342</c:v>
                </c:pt>
                <c:pt idx="30">
                  <c:v>132.89183222958056</c:v>
                </c:pt>
                <c:pt idx="31">
                  <c:v>132.71604938271605</c:v>
                </c:pt>
                <c:pt idx="32">
                  <c:v>132.54073095552619</c:v>
                </c:pt>
                <c:pt idx="33">
                  <c:v>132.36587510993843</c:v>
                </c:pt>
                <c:pt idx="34">
                  <c:v>132.19148001756699</c:v>
                </c:pt>
                <c:pt idx="35">
                  <c:v>132.01754385964912</c:v>
                </c:pt>
                <c:pt idx="36">
                  <c:v>131.84406482698205</c:v>
                </c:pt>
                <c:pt idx="37">
                  <c:v>131.67104111986001</c:v>
                </c:pt>
                <c:pt idx="38">
                  <c:v>131.49847094801223</c:v>
                </c:pt>
                <c:pt idx="39">
                  <c:v>131.32635253054102</c:v>
                </c:pt>
                <c:pt idx="40">
                  <c:v>131.15468409586057</c:v>
                </c:pt>
                <c:pt idx="41">
                  <c:v>130.9834638816362</c:v>
                </c:pt>
                <c:pt idx="42">
                  <c:v>130.81269013472402</c:v>
                </c:pt>
                <c:pt idx="43">
                  <c:v>130.64236111111111</c:v>
                </c:pt>
                <c:pt idx="44">
                  <c:v>130.4724750758561</c:v>
                </c:pt>
                <c:pt idx="45">
                  <c:v>130.30303030303031</c:v>
                </c:pt>
                <c:pt idx="46">
                  <c:v>130.13402507565931</c:v>
                </c:pt>
                <c:pt idx="47">
                  <c:v>129.96545768566494</c:v>
                </c:pt>
                <c:pt idx="48">
                  <c:v>129.79732643380768</c:v>
                </c:pt>
                <c:pt idx="49">
                  <c:v>129.62962962962965</c:v>
                </c:pt>
                <c:pt idx="50">
                  <c:v>129.46236559139786</c:v>
                </c:pt>
                <c:pt idx="51">
                  <c:v>129.29553264604812</c:v>
                </c:pt>
              </c:numCache>
            </c:numRef>
          </c:yVal>
          <c:smooth val="1"/>
          <c:extLst xmlns:c16r2="http://schemas.microsoft.com/office/drawing/2015/06/chart">
            <c:ext xmlns:c16="http://schemas.microsoft.com/office/drawing/2014/chart" uri="{C3380CC4-5D6E-409C-BE32-E72D297353CC}">
              <c16:uniqueId val="{00000003-BF17-4D54-BE9F-C1B5F0950686}"/>
            </c:ext>
          </c:extLst>
        </c:ser>
        <c:ser>
          <c:idx val="4"/>
          <c:order val="4"/>
          <c:tx>
            <c:strRef>
              <c:f>temps!$I$15</c:f>
              <c:strCache>
                <c:ptCount val="1"/>
                <c:pt idx="0">
                  <c:v>f 0,125</c:v>
                </c:pt>
              </c:strCache>
            </c:strRef>
          </c:tx>
          <c:marker>
            <c:symbol val="none"/>
          </c:marker>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temps!$J$15:$BI$15</c:f>
              <c:numCache>
                <c:formatCode>0</c:formatCode>
                <c:ptCount val="52"/>
                <c:pt idx="0">
                  <c:v>276.78160919540227</c:v>
                </c:pt>
                <c:pt idx="1">
                  <c:v>276.4003673094582</c:v>
                </c:pt>
                <c:pt idx="2">
                  <c:v>276.02017423200368</c:v>
                </c:pt>
                <c:pt idx="3">
                  <c:v>275.64102564102564</c:v>
                </c:pt>
                <c:pt idx="4">
                  <c:v>275.2629172382259</c:v>
                </c:pt>
                <c:pt idx="5">
                  <c:v>274.88584474885846</c:v>
                </c:pt>
                <c:pt idx="6">
                  <c:v>274.50980392156862</c:v>
                </c:pt>
                <c:pt idx="7">
                  <c:v>274.13479052823317</c:v>
                </c:pt>
                <c:pt idx="8">
                  <c:v>273.76080036380171</c:v>
                </c:pt>
                <c:pt idx="9">
                  <c:v>273.38782924613986</c:v>
                </c:pt>
                <c:pt idx="10">
                  <c:v>273.01587301587301</c:v>
                </c:pt>
                <c:pt idx="11">
                  <c:v>272.64492753623188</c:v>
                </c:pt>
                <c:pt idx="12">
                  <c:v>272.27498869289917</c:v>
                </c:pt>
                <c:pt idx="13">
                  <c:v>271.90605239385724</c:v>
                </c:pt>
                <c:pt idx="14">
                  <c:v>271.53811456923773</c:v>
                </c:pt>
                <c:pt idx="15">
                  <c:v>271.17117117117118</c:v>
                </c:pt>
                <c:pt idx="16">
                  <c:v>270.80521817363922</c:v>
                </c:pt>
                <c:pt idx="17">
                  <c:v>270.44025157232704</c:v>
                </c:pt>
                <c:pt idx="18">
                  <c:v>270.07626738447738</c:v>
                </c:pt>
                <c:pt idx="19">
                  <c:v>269.71326164874552</c:v>
                </c:pt>
                <c:pt idx="20">
                  <c:v>269.35123042505592</c:v>
                </c:pt>
                <c:pt idx="21">
                  <c:v>268.99016979445935</c:v>
                </c:pt>
                <c:pt idx="22">
                  <c:v>268.63007585899152</c:v>
                </c:pt>
                <c:pt idx="23">
                  <c:v>268.27094474153301</c:v>
                </c:pt>
                <c:pt idx="24">
                  <c:v>267.91277258566976</c:v>
                </c:pt>
                <c:pt idx="25">
                  <c:v>267.55555555555554</c:v>
                </c:pt>
                <c:pt idx="26">
                  <c:v>267.19928983577455</c:v>
                </c:pt>
                <c:pt idx="27">
                  <c:v>266.84397163120565</c:v>
                </c:pt>
                <c:pt idx="28">
                  <c:v>266.48959716688802</c:v>
                </c:pt>
                <c:pt idx="29">
                  <c:v>266.13616268788684</c:v>
                </c:pt>
                <c:pt idx="30">
                  <c:v>265.78366445916112</c:v>
                </c:pt>
                <c:pt idx="31">
                  <c:v>265.4320987654321</c:v>
                </c:pt>
                <c:pt idx="32">
                  <c:v>265.08146191105237</c:v>
                </c:pt>
                <c:pt idx="33">
                  <c:v>264.73175021987686</c:v>
                </c:pt>
                <c:pt idx="34">
                  <c:v>264.38296003513398</c:v>
                </c:pt>
                <c:pt idx="35">
                  <c:v>264.03508771929825</c:v>
                </c:pt>
                <c:pt idx="36">
                  <c:v>263.6881296539641</c:v>
                </c:pt>
                <c:pt idx="37">
                  <c:v>263.34208223972001</c:v>
                </c:pt>
                <c:pt idx="38">
                  <c:v>262.99694189602445</c:v>
                </c:pt>
                <c:pt idx="39">
                  <c:v>262.65270506108203</c:v>
                </c:pt>
                <c:pt idx="40">
                  <c:v>262.30936819172115</c:v>
                </c:pt>
                <c:pt idx="41">
                  <c:v>261.96692776327239</c:v>
                </c:pt>
                <c:pt idx="42">
                  <c:v>261.62538026944804</c:v>
                </c:pt>
                <c:pt idx="43">
                  <c:v>261.28472222222223</c:v>
                </c:pt>
                <c:pt idx="44">
                  <c:v>260.94495015171219</c:v>
                </c:pt>
                <c:pt idx="45">
                  <c:v>260.60606060606062</c:v>
                </c:pt>
                <c:pt idx="46">
                  <c:v>260.26805015131862</c:v>
                </c:pt>
                <c:pt idx="47">
                  <c:v>259.93091537132989</c:v>
                </c:pt>
                <c:pt idx="48">
                  <c:v>259.59465286761537</c:v>
                </c:pt>
                <c:pt idx="49">
                  <c:v>259.2592592592593</c:v>
                </c:pt>
                <c:pt idx="50">
                  <c:v>258.92473118279571</c:v>
                </c:pt>
                <c:pt idx="51">
                  <c:v>258.59106529209623</c:v>
                </c:pt>
              </c:numCache>
            </c:numRef>
          </c:yVal>
          <c:smooth val="1"/>
          <c:extLst xmlns:c16r2="http://schemas.microsoft.com/office/drawing/2015/06/chart">
            <c:ext xmlns:c16="http://schemas.microsoft.com/office/drawing/2014/chart" uri="{C3380CC4-5D6E-409C-BE32-E72D297353CC}">
              <c16:uniqueId val="{00000004-BF17-4D54-BE9F-C1B5F0950686}"/>
            </c:ext>
          </c:extLst>
        </c:ser>
        <c:ser>
          <c:idx val="5"/>
          <c:order val="5"/>
          <c:tx>
            <c:strRef>
              <c:f>temps!$I$16</c:f>
              <c:strCache>
                <c:ptCount val="1"/>
                <c:pt idx="0">
                  <c:v>250 f 1</c:v>
                </c:pt>
              </c:strCache>
            </c:strRef>
          </c:tx>
          <c:marker>
            <c:symbol val="none"/>
          </c:marker>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temps!$J$16:$BI$16</c:f>
              <c:numCache>
                <c:formatCode>0</c:formatCode>
                <c:ptCount val="52"/>
                <c:pt idx="0">
                  <c:v>40.229885057471265</c:v>
                </c:pt>
                <c:pt idx="1">
                  <c:v>40.174471992653814</c:v>
                </c:pt>
                <c:pt idx="2">
                  <c:v>40.119211370930763</c:v>
                </c:pt>
                <c:pt idx="3">
                  <c:v>40.064102564102562</c:v>
                </c:pt>
                <c:pt idx="4">
                  <c:v>40.009144947416551</c:v>
                </c:pt>
                <c:pt idx="5">
                  <c:v>39.954337899543383</c:v>
                </c:pt>
                <c:pt idx="6">
                  <c:v>39.899680802553583</c:v>
                </c:pt>
                <c:pt idx="7">
                  <c:v>39.845173041894355</c:v>
                </c:pt>
                <c:pt idx="8">
                  <c:v>39.790814006366531</c:v>
                </c:pt>
                <c:pt idx="9">
                  <c:v>39.736603088101724</c:v>
                </c:pt>
                <c:pt idx="10">
                  <c:v>39.682539682539684</c:v>
                </c:pt>
                <c:pt idx="11">
                  <c:v>39.628623188405797</c:v>
                </c:pt>
                <c:pt idx="12">
                  <c:v>39.57485300768883</c:v>
                </c:pt>
                <c:pt idx="13">
                  <c:v>39.52122854561879</c:v>
                </c:pt>
                <c:pt idx="14">
                  <c:v>39.467749210645017</c:v>
                </c:pt>
                <c:pt idx="15">
                  <c:v>39.414414414414416</c:v>
                </c:pt>
                <c:pt idx="16">
                  <c:v>39.361223571749889</c:v>
                </c:pt>
                <c:pt idx="17">
                  <c:v>39.308176100628934</c:v>
                </c:pt>
                <c:pt idx="18">
                  <c:v>39.255271422162402</c:v>
                </c:pt>
                <c:pt idx="19">
                  <c:v>39.202508960573475</c:v>
                </c:pt>
                <c:pt idx="20">
                  <c:v>39.149888143176732</c:v>
                </c:pt>
                <c:pt idx="21">
                  <c:v>39.097408400357459</c:v>
                </c:pt>
                <c:pt idx="22">
                  <c:v>39.045069165551091</c:v>
                </c:pt>
                <c:pt idx="23">
                  <c:v>38.992869875222816</c:v>
                </c:pt>
                <c:pt idx="24">
                  <c:v>38.940809968847354</c:v>
                </c:pt>
                <c:pt idx="25">
                  <c:v>38.888888888888893</c:v>
                </c:pt>
                <c:pt idx="26">
                  <c:v>38.837106080781183</c:v>
                </c:pt>
                <c:pt idx="27">
                  <c:v>38.785460992907801</c:v>
                </c:pt>
                <c:pt idx="28">
                  <c:v>38.733953076582559</c:v>
                </c:pt>
                <c:pt idx="29">
                  <c:v>38.682581786030063</c:v>
                </c:pt>
                <c:pt idx="30">
                  <c:v>38.631346578366447</c:v>
                </c:pt>
                <c:pt idx="31">
                  <c:v>38.580246913580247</c:v>
                </c:pt>
                <c:pt idx="32">
                  <c:v>38.529282254513426</c:v>
                </c:pt>
                <c:pt idx="33">
                  <c:v>38.478452066842571</c:v>
                </c:pt>
                <c:pt idx="34">
                  <c:v>38.427755819060167</c:v>
                </c:pt>
                <c:pt idx="35">
                  <c:v>38.377192982456144</c:v>
                </c:pt>
                <c:pt idx="36">
                  <c:v>38.326763031099432</c:v>
                </c:pt>
                <c:pt idx="37">
                  <c:v>38.276465441819774</c:v>
                </c:pt>
                <c:pt idx="38">
                  <c:v>38.226299694189599</c:v>
                </c:pt>
                <c:pt idx="39">
                  <c:v>38.176265270506107</c:v>
                </c:pt>
                <c:pt idx="40">
                  <c:v>38.126361655773422</c:v>
                </c:pt>
                <c:pt idx="41">
                  <c:v>38.076588337684946</c:v>
                </c:pt>
                <c:pt idx="42">
                  <c:v>38.026944806605819</c:v>
                </c:pt>
                <c:pt idx="43">
                  <c:v>37.977430555555557</c:v>
                </c:pt>
                <c:pt idx="44">
                  <c:v>37.928045080190721</c:v>
                </c:pt>
                <c:pt idx="45">
                  <c:v>37.878787878787882</c:v>
                </c:pt>
                <c:pt idx="46">
                  <c:v>37.829658452226546</c:v>
                </c:pt>
                <c:pt idx="47">
                  <c:v>37.780656303972364</c:v>
                </c:pt>
                <c:pt idx="48">
                  <c:v>37.731780940060368</c:v>
                </c:pt>
                <c:pt idx="49">
                  <c:v>37.683031869078384</c:v>
                </c:pt>
                <c:pt idx="50">
                  <c:v>37.634408602150536</c:v>
                </c:pt>
                <c:pt idx="51">
                  <c:v>37.585910652920965</c:v>
                </c:pt>
              </c:numCache>
            </c:numRef>
          </c:yVal>
          <c:smooth val="1"/>
          <c:extLst xmlns:c16r2="http://schemas.microsoft.com/office/drawing/2015/06/chart">
            <c:ext xmlns:c16="http://schemas.microsoft.com/office/drawing/2014/chart" uri="{C3380CC4-5D6E-409C-BE32-E72D297353CC}">
              <c16:uniqueId val="{00000005-BF17-4D54-BE9F-C1B5F0950686}"/>
            </c:ext>
          </c:extLst>
        </c:ser>
        <c:ser>
          <c:idx val="6"/>
          <c:order val="6"/>
          <c:tx>
            <c:strRef>
              <c:f>temps!$I$17</c:f>
              <c:strCache>
                <c:ptCount val="1"/>
                <c:pt idx="0">
                  <c:v>250 f 7,5</c:v>
                </c:pt>
              </c:strCache>
            </c:strRef>
          </c:tx>
          <c:marker>
            <c:symbol val="none"/>
          </c:marker>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temps!$J$17:$BI$17</c:f>
              <c:numCache>
                <c:formatCode>0</c:formatCode>
                <c:ptCount val="52"/>
                <c:pt idx="0">
                  <c:v>53.639846743295017</c:v>
                </c:pt>
                <c:pt idx="1">
                  <c:v>53.565962656871754</c:v>
                </c:pt>
                <c:pt idx="2">
                  <c:v>53.492281827907682</c:v>
                </c:pt>
                <c:pt idx="3">
                  <c:v>53.418803418803414</c:v>
                </c:pt>
                <c:pt idx="4">
                  <c:v>53.345526596555402</c:v>
                </c:pt>
                <c:pt idx="5">
                  <c:v>53.272450532724513</c:v>
                </c:pt>
                <c:pt idx="6">
                  <c:v>53.199574403404775</c:v>
                </c:pt>
                <c:pt idx="7">
                  <c:v>53.126897389192472</c:v>
                </c:pt>
                <c:pt idx="8">
                  <c:v>53.054418675155375</c:v>
                </c:pt>
                <c:pt idx="9">
                  <c:v>52.982137450802298</c:v>
                </c:pt>
                <c:pt idx="10">
                  <c:v>52.910052910052912</c:v>
                </c:pt>
                <c:pt idx="11">
                  <c:v>52.838164251207729</c:v>
                </c:pt>
                <c:pt idx="12">
                  <c:v>52.766470676918438</c:v>
                </c:pt>
                <c:pt idx="13">
                  <c:v>52.694971394158387</c:v>
                </c:pt>
                <c:pt idx="14">
                  <c:v>52.623665614193357</c:v>
                </c:pt>
                <c:pt idx="15">
                  <c:v>52.552552552552555</c:v>
                </c:pt>
                <c:pt idx="16">
                  <c:v>52.481631428999854</c:v>
                </c:pt>
                <c:pt idx="17">
                  <c:v>52.410901467505248</c:v>
                </c:pt>
                <c:pt idx="18">
                  <c:v>52.340361896216535</c:v>
                </c:pt>
                <c:pt idx="19">
                  <c:v>52.2700119474313</c:v>
                </c:pt>
                <c:pt idx="20">
                  <c:v>52.199850857568975</c:v>
                </c:pt>
                <c:pt idx="21">
                  <c:v>52.129877867143279</c:v>
                </c:pt>
                <c:pt idx="22">
                  <c:v>52.060092220734788</c:v>
                </c:pt>
                <c:pt idx="23">
                  <c:v>51.990493166963752</c:v>
                </c:pt>
                <c:pt idx="24">
                  <c:v>51.921079958463139</c:v>
                </c:pt>
                <c:pt idx="25">
                  <c:v>51.851851851851855</c:v>
                </c:pt>
                <c:pt idx="26">
                  <c:v>51.782808107708242</c:v>
                </c:pt>
                <c:pt idx="27">
                  <c:v>51.713947990543737</c:v>
                </c:pt>
                <c:pt idx="28">
                  <c:v>51.645270768776747</c:v>
                </c:pt>
                <c:pt idx="29">
                  <c:v>51.576775714706748</c:v>
                </c:pt>
                <c:pt idx="30">
                  <c:v>51.508462104488594</c:v>
                </c:pt>
                <c:pt idx="31">
                  <c:v>51.440329218106996</c:v>
                </c:pt>
                <c:pt idx="32">
                  <c:v>51.372376339351234</c:v>
                </c:pt>
                <c:pt idx="33">
                  <c:v>51.304602755790093</c:v>
                </c:pt>
                <c:pt idx="34">
                  <c:v>51.237007758746891</c:v>
                </c:pt>
                <c:pt idx="35">
                  <c:v>51.169590643274859</c:v>
                </c:pt>
                <c:pt idx="36">
                  <c:v>51.102350708132576</c:v>
                </c:pt>
                <c:pt idx="37">
                  <c:v>51.035287255759698</c:v>
                </c:pt>
                <c:pt idx="38">
                  <c:v>50.968399592252801</c:v>
                </c:pt>
                <c:pt idx="39">
                  <c:v>50.901687027341474</c:v>
                </c:pt>
                <c:pt idx="40">
                  <c:v>50.835148874364563</c:v>
                </c:pt>
                <c:pt idx="41">
                  <c:v>50.768784450246592</c:v>
                </c:pt>
                <c:pt idx="42">
                  <c:v>50.702593075474425</c:v>
                </c:pt>
                <c:pt idx="43">
                  <c:v>50.636574074074076</c:v>
                </c:pt>
                <c:pt idx="44">
                  <c:v>50.57072677358763</c:v>
                </c:pt>
                <c:pt idx="45">
                  <c:v>50.505050505050512</c:v>
                </c:pt>
                <c:pt idx="46">
                  <c:v>50.439544602968731</c:v>
                </c:pt>
                <c:pt idx="47">
                  <c:v>50.374208405296486</c:v>
                </c:pt>
                <c:pt idx="48">
                  <c:v>50.309041253413824</c:v>
                </c:pt>
                <c:pt idx="49">
                  <c:v>50.244042492104512</c:v>
                </c:pt>
                <c:pt idx="50">
                  <c:v>50.179211469534046</c:v>
                </c:pt>
                <c:pt idx="51">
                  <c:v>50.114547537227956</c:v>
                </c:pt>
              </c:numCache>
            </c:numRef>
          </c:yVal>
          <c:smooth val="1"/>
          <c:extLst xmlns:c16r2="http://schemas.microsoft.com/office/drawing/2015/06/chart">
            <c:ext xmlns:c16="http://schemas.microsoft.com/office/drawing/2014/chart" uri="{C3380CC4-5D6E-409C-BE32-E72D297353CC}">
              <c16:uniqueId val="{00000006-BF17-4D54-BE9F-C1B5F0950686}"/>
            </c:ext>
          </c:extLst>
        </c:ser>
        <c:ser>
          <c:idx val="7"/>
          <c:order val="7"/>
          <c:tx>
            <c:strRef>
              <c:f>temps!$I$18</c:f>
              <c:strCache>
                <c:ptCount val="1"/>
                <c:pt idx="0">
                  <c:v>250 f0,5</c:v>
                </c:pt>
              </c:strCache>
            </c:strRef>
          </c:tx>
          <c:marker>
            <c:symbol val="none"/>
          </c:marker>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temps!$J$18:$BI$18</c:f>
              <c:numCache>
                <c:formatCode>0</c:formatCode>
                <c:ptCount val="52"/>
                <c:pt idx="0">
                  <c:v>80.459770114942529</c:v>
                </c:pt>
                <c:pt idx="1">
                  <c:v>80.348943985307628</c:v>
                </c:pt>
                <c:pt idx="2">
                  <c:v>80.238422741861527</c:v>
                </c:pt>
                <c:pt idx="3">
                  <c:v>80.128205128205124</c:v>
                </c:pt>
                <c:pt idx="4">
                  <c:v>80.018289894833103</c:v>
                </c:pt>
                <c:pt idx="5">
                  <c:v>79.908675799086765</c:v>
                </c:pt>
                <c:pt idx="6">
                  <c:v>79.799361605107165</c:v>
                </c:pt>
                <c:pt idx="7">
                  <c:v>79.690346083788711</c:v>
                </c:pt>
                <c:pt idx="8">
                  <c:v>79.581628012733063</c:v>
                </c:pt>
                <c:pt idx="9">
                  <c:v>79.473206176203448</c:v>
                </c:pt>
                <c:pt idx="10">
                  <c:v>79.365079365079367</c:v>
                </c:pt>
                <c:pt idx="11">
                  <c:v>79.257246376811594</c:v>
                </c:pt>
                <c:pt idx="12">
                  <c:v>79.14970601537766</c:v>
                </c:pt>
                <c:pt idx="13">
                  <c:v>79.04245709123758</c:v>
                </c:pt>
                <c:pt idx="14">
                  <c:v>78.935498421290035</c:v>
                </c:pt>
                <c:pt idx="15">
                  <c:v>78.828828828828833</c:v>
                </c:pt>
                <c:pt idx="16">
                  <c:v>78.722447143499778</c:v>
                </c:pt>
                <c:pt idx="17">
                  <c:v>78.616352201257868</c:v>
                </c:pt>
                <c:pt idx="18">
                  <c:v>78.510542844324803</c:v>
                </c:pt>
                <c:pt idx="19">
                  <c:v>78.40501792114695</c:v>
                </c:pt>
                <c:pt idx="20">
                  <c:v>78.299776286353463</c:v>
                </c:pt>
                <c:pt idx="21">
                  <c:v>78.194816800714918</c:v>
                </c:pt>
                <c:pt idx="22">
                  <c:v>78.090138331102182</c:v>
                </c:pt>
                <c:pt idx="23">
                  <c:v>77.985739750445632</c:v>
                </c:pt>
                <c:pt idx="24">
                  <c:v>77.881619937694708</c:v>
                </c:pt>
                <c:pt idx="25">
                  <c:v>77.777777777777786</c:v>
                </c:pt>
                <c:pt idx="26">
                  <c:v>77.674212161562366</c:v>
                </c:pt>
                <c:pt idx="27">
                  <c:v>77.570921985815602</c:v>
                </c:pt>
                <c:pt idx="28">
                  <c:v>77.467906153165117</c:v>
                </c:pt>
                <c:pt idx="29">
                  <c:v>77.365163572060126</c:v>
                </c:pt>
                <c:pt idx="30">
                  <c:v>77.262693156732894</c:v>
                </c:pt>
                <c:pt idx="31">
                  <c:v>77.160493827160494</c:v>
                </c:pt>
                <c:pt idx="32">
                  <c:v>77.058564509026851</c:v>
                </c:pt>
                <c:pt idx="33">
                  <c:v>76.956904133685143</c:v>
                </c:pt>
                <c:pt idx="34">
                  <c:v>76.855511638120333</c:v>
                </c:pt>
                <c:pt idx="35">
                  <c:v>76.754385964912288</c:v>
                </c:pt>
                <c:pt idx="36">
                  <c:v>76.653526062198864</c:v>
                </c:pt>
                <c:pt idx="37">
                  <c:v>76.552930883639547</c:v>
                </c:pt>
                <c:pt idx="38">
                  <c:v>76.452599388379198</c:v>
                </c:pt>
                <c:pt idx="39">
                  <c:v>76.352530541012214</c:v>
                </c:pt>
                <c:pt idx="40">
                  <c:v>76.252723311546845</c:v>
                </c:pt>
                <c:pt idx="41">
                  <c:v>76.153176675369892</c:v>
                </c:pt>
                <c:pt idx="42">
                  <c:v>76.053889613211638</c:v>
                </c:pt>
                <c:pt idx="43">
                  <c:v>75.954861111111114</c:v>
                </c:pt>
                <c:pt idx="44">
                  <c:v>75.856090160381441</c:v>
                </c:pt>
                <c:pt idx="45">
                  <c:v>75.757575757575765</c:v>
                </c:pt>
                <c:pt idx="46">
                  <c:v>75.659316904453092</c:v>
                </c:pt>
                <c:pt idx="47">
                  <c:v>75.561312607944728</c:v>
                </c:pt>
                <c:pt idx="48">
                  <c:v>75.463561880120736</c:v>
                </c:pt>
                <c:pt idx="49">
                  <c:v>75.366063738156768</c:v>
                </c:pt>
                <c:pt idx="50">
                  <c:v>75.268817204301072</c:v>
                </c:pt>
                <c:pt idx="51">
                  <c:v>75.171821305841931</c:v>
                </c:pt>
              </c:numCache>
            </c:numRef>
          </c:yVal>
          <c:smooth val="1"/>
          <c:extLst xmlns:c16r2="http://schemas.microsoft.com/office/drawing/2015/06/chart">
            <c:ext xmlns:c16="http://schemas.microsoft.com/office/drawing/2014/chart" uri="{C3380CC4-5D6E-409C-BE32-E72D297353CC}">
              <c16:uniqueId val="{00000007-BF17-4D54-BE9F-C1B5F0950686}"/>
            </c:ext>
          </c:extLst>
        </c:ser>
        <c:ser>
          <c:idx val="8"/>
          <c:order val="8"/>
          <c:tx>
            <c:strRef>
              <c:f>temps!$I$19</c:f>
              <c:strCache>
                <c:ptCount val="1"/>
                <c:pt idx="0">
                  <c:v>250 f 0,25</c:v>
                </c:pt>
              </c:strCache>
            </c:strRef>
          </c:tx>
          <c:marker>
            <c:symbol val="none"/>
          </c:marker>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temps!$J$19:$BI$19</c:f>
              <c:numCache>
                <c:formatCode>0</c:formatCode>
                <c:ptCount val="52"/>
                <c:pt idx="0">
                  <c:v>160.91954022988506</c:v>
                </c:pt>
                <c:pt idx="1">
                  <c:v>160.69788797061526</c:v>
                </c:pt>
                <c:pt idx="2">
                  <c:v>160.47684548372305</c:v>
                </c:pt>
                <c:pt idx="3">
                  <c:v>160.25641025641025</c:v>
                </c:pt>
                <c:pt idx="4">
                  <c:v>160.03657978966621</c:v>
                </c:pt>
                <c:pt idx="5">
                  <c:v>159.81735159817353</c:v>
                </c:pt>
                <c:pt idx="6">
                  <c:v>159.59872321021433</c:v>
                </c:pt>
                <c:pt idx="7">
                  <c:v>159.38069216757742</c:v>
                </c:pt>
                <c:pt idx="8">
                  <c:v>159.16325602546613</c:v>
                </c:pt>
                <c:pt idx="9">
                  <c:v>158.9464123524069</c:v>
                </c:pt>
                <c:pt idx="10">
                  <c:v>158.73015873015873</c:v>
                </c:pt>
                <c:pt idx="11">
                  <c:v>158.51449275362319</c:v>
                </c:pt>
                <c:pt idx="12">
                  <c:v>158.29941203075532</c:v>
                </c:pt>
                <c:pt idx="13">
                  <c:v>158.08491418247516</c:v>
                </c:pt>
                <c:pt idx="14">
                  <c:v>157.87099684258007</c:v>
                </c:pt>
                <c:pt idx="15">
                  <c:v>157.65765765765767</c:v>
                </c:pt>
                <c:pt idx="16">
                  <c:v>157.44489428699956</c:v>
                </c:pt>
                <c:pt idx="17">
                  <c:v>157.23270440251574</c:v>
                </c:pt>
                <c:pt idx="18">
                  <c:v>157.02108568864961</c:v>
                </c:pt>
                <c:pt idx="19">
                  <c:v>156.8100358422939</c:v>
                </c:pt>
                <c:pt idx="20">
                  <c:v>156.59955257270693</c:v>
                </c:pt>
                <c:pt idx="21">
                  <c:v>156.38963360142984</c:v>
                </c:pt>
                <c:pt idx="22">
                  <c:v>156.18027666220436</c:v>
                </c:pt>
                <c:pt idx="23">
                  <c:v>155.97147950089126</c:v>
                </c:pt>
                <c:pt idx="24">
                  <c:v>155.76323987538942</c:v>
                </c:pt>
                <c:pt idx="25">
                  <c:v>155.55555555555557</c:v>
                </c:pt>
                <c:pt idx="26">
                  <c:v>155.34842432312473</c:v>
                </c:pt>
                <c:pt idx="27">
                  <c:v>155.1418439716312</c:v>
                </c:pt>
                <c:pt idx="28">
                  <c:v>154.93581230633023</c:v>
                </c:pt>
                <c:pt idx="29">
                  <c:v>154.73032714412025</c:v>
                </c:pt>
                <c:pt idx="30">
                  <c:v>154.52538631346579</c:v>
                </c:pt>
                <c:pt idx="31">
                  <c:v>154.32098765432099</c:v>
                </c:pt>
                <c:pt idx="32">
                  <c:v>154.1171290180537</c:v>
                </c:pt>
                <c:pt idx="33">
                  <c:v>153.91380826737029</c:v>
                </c:pt>
                <c:pt idx="34">
                  <c:v>153.71102327624067</c:v>
                </c:pt>
                <c:pt idx="35">
                  <c:v>153.50877192982458</c:v>
                </c:pt>
                <c:pt idx="36">
                  <c:v>153.30705212439773</c:v>
                </c:pt>
                <c:pt idx="37">
                  <c:v>153.10586176727909</c:v>
                </c:pt>
                <c:pt idx="38">
                  <c:v>152.9051987767584</c:v>
                </c:pt>
                <c:pt idx="39">
                  <c:v>152.70506108202443</c:v>
                </c:pt>
                <c:pt idx="40">
                  <c:v>152.50544662309369</c:v>
                </c:pt>
                <c:pt idx="41">
                  <c:v>152.30635335073978</c:v>
                </c:pt>
                <c:pt idx="42">
                  <c:v>152.10777922642328</c:v>
                </c:pt>
                <c:pt idx="43">
                  <c:v>151.90972222222223</c:v>
                </c:pt>
                <c:pt idx="44">
                  <c:v>151.71218032076288</c:v>
                </c:pt>
                <c:pt idx="45">
                  <c:v>151.51515151515153</c:v>
                </c:pt>
                <c:pt idx="46">
                  <c:v>151.31863380890618</c:v>
                </c:pt>
                <c:pt idx="47">
                  <c:v>151.12262521588946</c:v>
                </c:pt>
                <c:pt idx="48">
                  <c:v>150.92712376024147</c:v>
                </c:pt>
                <c:pt idx="49">
                  <c:v>150.73212747631354</c:v>
                </c:pt>
                <c:pt idx="50">
                  <c:v>150.53763440860214</c:v>
                </c:pt>
                <c:pt idx="51">
                  <c:v>150.34364261168386</c:v>
                </c:pt>
              </c:numCache>
            </c:numRef>
          </c:yVal>
          <c:smooth val="1"/>
          <c:extLst xmlns:c16r2="http://schemas.microsoft.com/office/drawing/2015/06/chart">
            <c:ext xmlns:c16="http://schemas.microsoft.com/office/drawing/2014/chart" uri="{C3380CC4-5D6E-409C-BE32-E72D297353CC}">
              <c16:uniqueId val="{00000008-BF17-4D54-BE9F-C1B5F0950686}"/>
            </c:ext>
          </c:extLst>
        </c:ser>
        <c:ser>
          <c:idx val="9"/>
          <c:order val="9"/>
          <c:tx>
            <c:strRef>
              <c:f>temps!$I$20</c:f>
              <c:strCache>
                <c:ptCount val="1"/>
                <c:pt idx="0">
                  <c:v>250 f 0,125</c:v>
                </c:pt>
              </c:strCache>
            </c:strRef>
          </c:tx>
          <c:marker>
            <c:symbol val="none"/>
          </c:marker>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temps!$J$20:$BI$20</c:f>
              <c:numCache>
                <c:formatCode>0</c:formatCode>
                <c:ptCount val="52"/>
                <c:pt idx="0">
                  <c:v>321.83908045977012</c:v>
                </c:pt>
                <c:pt idx="1">
                  <c:v>321.39577594123051</c:v>
                </c:pt>
                <c:pt idx="2">
                  <c:v>320.95369096744611</c:v>
                </c:pt>
                <c:pt idx="3">
                  <c:v>320.5128205128205</c:v>
                </c:pt>
                <c:pt idx="4">
                  <c:v>320.07315957933241</c:v>
                </c:pt>
                <c:pt idx="5">
                  <c:v>319.63470319634706</c:v>
                </c:pt>
                <c:pt idx="6">
                  <c:v>319.19744642042866</c:v>
                </c:pt>
                <c:pt idx="7">
                  <c:v>318.76138433515484</c:v>
                </c:pt>
                <c:pt idx="8">
                  <c:v>318.32651205093225</c:v>
                </c:pt>
                <c:pt idx="9">
                  <c:v>317.89282470481379</c:v>
                </c:pt>
                <c:pt idx="10">
                  <c:v>317.46031746031747</c:v>
                </c:pt>
                <c:pt idx="11">
                  <c:v>317.02898550724638</c:v>
                </c:pt>
                <c:pt idx="12">
                  <c:v>316.59882406151064</c:v>
                </c:pt>
                <c:pt idx="13">
                  <c:v>316.16982836495032</c:v>
                </c:pt>
                <c:pt idx="14">
                  <c:v>315.74199368516014</c:v>
                </c:pt>
                <c:pt idx="15">
                  <c:v>315.31531531531533</c:v>
                </c:pt>
                <c:pt idx="16">
                  <c:v>314.88978857399911</c:v>
                </c:pt>
                <c:pt idx="17">
                  <c:v>314.46540880503147</c:v>
                </c:pt>
                <c:pt idx="18">
                  <c:v>314.04217137729921</c:v>
                </c:pt>
                <c:pt idx="19">
                  <c:v>313.6200716845878</c:v>
                </c:pt>
                <c:pt idx="20">
                  <c:v>313.19910514541385</c:v>
                </c:pt>
                <c:pt idx="21">
                  <c:v>312.77926720285967</c:v>
                </c:pt>
                <c:pt idx="22">
                  <c:v>312.36055332440873</c:v>
                </c:pt>
                <c:pt idx="23">
                  <c:v>311.94295900178253</c:v>
                </c:pt>
                <c:pt idx="24">
                  <c:v>311.52647975077883</c:v>
                </c:pt>
                <c:pt idx="25">
                  <c:v>311.11111111111114</c:v>
                </c:pt>
                <c:pt idx="26">
                  <c:v>310.69684864624946</c:v>
                </c:pt>
                <c:pt idx="27">
                  <c:v>310.28368794326241</c:v>
                </c:pt>
                <c:pt idx="28">
                  <c:v>309.87162461266047</c:v>
                </c:pt>
                <c:pt idx="29">
                  <c:v>309.46065428824051</c:v>
                </c:pt>
                <c:pt idx="30">
                  <c:v>309.05077262693158</c:v>
                </c:pt>
                <c:pt idx="31">
                  <c:v>308.64197530864197</c:v>
                </c:pt>
                <c:pt idx="32">
                  <c:v>308.23425803610741</c:v>
                </c:pt>
                <c:pt idx="33">
                  <c:v>307.82761653474057</c:v>
                </c:pt>
                <c:pt idx="34">
                  <c:v>307.42204655248133</c:v>
                </c:pt>
                <c:pt idx="35">
                  <c:v>307.01754385964915</c:v>
                </c:pt>
                <c:pt idx="36">
                  <c:v>306.61410424879546</c:v>
                </c:pt>
                <c:pt idx="37">
                  <c:v>306.21172353455819</c:v>
                </c:pt>
                <c:pt idx="38">
                  <c:v>305.81039755351679</c:v>
                </c:pt>
                <c:pt idx="39">
                  <c:v>305.41012216404886</c:v>
                </c:pt>
                <c:pt idx="40">
                  <c:v>305.01089324618738</c:v>
                </c:pt>
                <c:pt idx="41">
                  <c:v>304.61270670147957</c:v>
                </c:pt>
                <c:pt idx="42">
                  <c:v>304.21555845284655</c:v>
                </c:pt>
                <c:pt idx="43">
                  <c:v>303.81944444444446</c:v>
                </c:pt>
                <c:pt idx="44">
                  <c:v>303.42436064152577</c:v>
                </c:pt>
                <c:pt idx="45">
                  <c:v>303.03030303030306</c:v>
                </c:pt>
                <c:pt idx="46">
                  <c:v>302.63726761781237</c:v>
                </c:pt>
                <c:pt idx="47">
                  <c:v>302.24525043177891</c:v>
                </c:pt>
                <c:pt idx="48">
                  <c:v>301.85424752048294</c:v>
                </c:pt>
                <c:pt idx="49">
                  <c:v>301.46425495262707</c:v>
                </c:pt>
                <c:pt idx="50">
                  <c:v>301.07526881720429</c:v>
                </c:pt>
                <c:pt idx="51">
                  <c:v>300.68728522336772</c:v>
                </c:pt>
              </c:numCache>
            </c:numRef>
          </c:yVal>
          <c:smooth val="1"/>
          <c:extLst xmlns:c16r2="http://schemas.microsoft.com/office/drawing/2015/06/chart">
            <c:ext xmlns:c16="http://schemas.microsoft.com/office/drawing/2014/chart" uri="{C3380CC4-5D6E-409C-BE32-E72D297353CC}">
              <c16:uniqueId val="{00000009-BF17-4D54-BE9F-C1B5F0950686}"/>
            </c:ext>
          </c:extLst>
        </c:ser>
        <c:ser>
          <c:idx val="10"/>
          <c:order val="10"/>
          <c:tx>
            <c:strRef>
              <c:f>temps!$I$21</c:f>
              <c:strCache>
                <c:ptCount val="1"/>
                <c:pt idx="0">
                  <c:v>120 mn</c:v>
                </c:pt>
              </c:strCache>
            </c:strRef>
          </c:tx>
          <c:marker>
            <c:symbol val="none"/>
          </c:marker>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temps!$J$21:$BI$21</c:f>
              <c:numCache>
                <c:formatCode>General</c:formatCode>
                <c:ptCount val="52"/>
                <c:pt idx="0">
                  <c:v>120</c:v>
                </c:pt>
                <c:pt idx="1">
                  <c:v>120</c:v>
                </c:pt>
                <c:pt idx="2">
                  <c:v>120</c:v>
                </c:pt>
                <c:pt idx="3">
                  <c:v>120</c:v>
                </c:pt>
                <c:pt idx="4">
                  <c:v>120</c:v>
                </c:pt>
                <c:pt idx="5">
                  <c:v>120</c:v>
                </c:pt>
                <c:pt idx="6">
                  <c:v>120</c:v>
                </c:pt>
                <c:pt idx="7">
                  <c:v>120</c:v>
                </c:pt>
                <c:pt idx="8">
                  <c:v>120</c:v>
                </c:pt>
                <c:pt idx="9">
                  <c:v>120</c:v>
                </c:pt>
                <c:pt idx="10">
                  <c:v>120</c:v>
                </c:pt>
                <c:pt idx="11">
                  <c:v>120</c:v>
                </c:pt>
                <c:pt idx="12">
                  <c:v>120</c:v>
                </c:pt>
                <c:pt idx="13">
                  <c:v>120</c:v>
                </c:pt>
                <c:pt idx="14">
                  <c:v>120</c:v>
                </c:pt>
                <c:pt idx="15">
                  <c:v>120</c:v>
                </c:pt>
                <c:pt idx="16">
                  <c:v>120</c:v>
                </c:pt>
                <c:pt idx="17">
                  <c:v>120</c:v>
                </c:pt>
                <c:pt idx="18">
                  <c:v>120</c:v>
                </c:pt>
                <c:pt idx="19">
                  <c:v>120</c:v>
                </c:pt>
                <c:pt idx="20">
                  <c:v>120</c:v>
                </c:pt>
                <c:pt idx="21">
                  <c:v>120</c:v>
                </c:pt>
                <c:pt idx="22">
                  <c:v>120</c:v>
                </c:pt>
                <c:pt idx="23">
                  <c:v>120</c:v>
                </c:pt>
                <c:pt idx="24">
                  <c:v>120</c:v>
                </c:pt>
                <c:pt idx="25">
                  <c:v>120</c:v>
                </c:pt>
                <c:pt idx="26">
                  <c:v>120</c:v>
                </c:pt>
                <c:pt idx="27">
                  <c:v>120</c:v>
                </c:pt>
                <c:pt idx="28">
                  <c:v>120</c:v>
                </c:pt>
                <c:pt idx="29">
                  <c:v>120</c:v>
                </c:pt>
                <c:pt idx="30">
                  <c:v>120</c:v>
                </c:pt>
                <c:pt idx="31">
                  <c:v>120</c:v>
                </c:pt>
                <c:pt idx="32">
                  <c:v>120</c:v>
                </c:pt>
                <c:pt idx="33">
                  <c:v>120</c:v>
                </c:pt>
                <c:pt idx="34">
                  <c:v>120</c:v>
                </c:pt>
                <c:pt idx="35">
                  <c:v>120</c:v>
                </c:pt>
                <c:pt idx="36">
                  <c:v>120</c:v>
                </c:pt>
                <c:pt idx="37">
                  <c:v>120</c:v>
                </c:pt>
                <c:pt idx="38">
                  <c:v>120</c:v>
                </c:pt>
                <c:pt idx="39">
                  <c:v>120</c:v>
                </c:pt>
                <c:pt idx="40">
                  <c:v>120</c:v>
                </c:pt>
                <c:pt idx="41">
                  <c:v>120</c:v>
                </c:pt>
                <c:pt idx="42">
                  <c:v>120</c:v>
                </c:pt>
                <c:pt idx="43">
                  <c:v>120</c:v>
                </c:pt>
                <c:pt idx="44">
                  <c:v>120</c:v>
                </c:pt>
                <c:pt idx="45">
                  <c:v>120</c:v>
                </c:pt>
                <c:pt idx="46">
                  <c:v>120</c:v>
                </c:pt>
                <c:pt idx="47">
                  <c:v>120</c:v>
                </c:pt>
                <c:pt idx="48">
                  <c:v>120</c:v>
                </c:pt>
                <c:pt idx="49">
                  <c:v>120</c:v>
                </c:pt>
                <c:pt idx="50">
                  <c:v>120</c:v>
                </c:pt>
                <c:pt idx="51">
                  <c:v>120</c:v>
                </c:pt>
              </c:numCache>
            </c:numRef>
          </c:yVal>
          <c:smooth val="1"/>
          <c:extLst xmlns:c16r2="http://schemas.microsoft.com/office/drawing/2015/06/chart">
            <c:ext xmlns:c16="http://schemas.microsoft.com/office/drawing/2014/chart" uri="{C3380CC4-5D6E-409C-BE32-E72D297353CC}">
              <c16:uniqueId val="{0000000A-BF17-4D54-BE9F-C1B5F0950686}"/>
            </c:ext>
          </c:extLst>
        </c:ser>
        <c:dLbls>
          <c:showLegendKey val="0"/>
          <c:showVal val="0"/>
          <c:showCatName val="0"/>
          <c:showSerName val="0"/>
          <c:showPercent val="0"/>
          <c:showBubbleSize val="0"/>
        </c:dLbls>
        <c:axId val="97094656"/>
        <c:axId val="97100928"/>
      </c:scatterChart>
      <c:valAx>
        <c:axId val="97094656"/>
        <c:scaling>
          <c:orientation val="minMax"/>
        </c:scaling>
        <c:delete val="0"/>
        <c:axPos val="b"/>
        <c:title>
          <c:tx>
            <c:rich>
              <a:bodyPr/>
              <a:lstStyle/>
              <a:p>
                <a:pPr>
                  <a:defRPr/>
                </a:pPr>
                <a:r>
                  <a:rPr lang="en-US"/>
                  <a:t>f/l</a:t>
                </a:r>
              </a:p>
            </c:rich>
          </c:tx>
          <c:overlay val="0"/>
        </c:title>
        <c:numFmt formatCode="General" sourceLinked="1"/>
        <c:majorTickMark val="none"/>
        <c:minorTickMark val="none"/>
        <c:tickLblPos val="nextTo"/>
        <c:crossAx val="97100928"/>
        <c:crosses val="autoZero"/>
        <c:crossBetween val="midCat"/>
      </c:valAx>
      <c:valAx>
        <c:axId val="97100928"/>
        <c:scaling>
          <c:orientation val="minMax"/>
        </c:scaling>
        <c:delete val="0"/>
        <c:axPos val="l"/>
        <c:majorGridlines/>
        <c:title>
          <c:tx>
            <c:rich>
              <a:bodyPr/>
              <a:lstStyle/>
              <a:p>
                <a:pPr>
                  <a:defRPr/>
                </a:pPr>
                <a:r>
                  <a:rPr lang="en-US"/>
                  <a:t>temps en miniute</a:t>
                </a:r>
              </a:p>
            </c:rich>
          </c:tx>
          <c:overlay val="0"/>
        </c:title>
        <c:numFmt formatCode="0" sourceLinked="1"/>
        <c:majorTickMark val="none"/>
        <c:minorTickMark val="none"/>
        <c:tickLblPos val="nextTo"/>
        <c:crossAx val="9709465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tx>
            <c:strRef>
              <c:f>temps!$I$11</c:f>
              <c:strCache>
                <c:ptCount val="1"/>
                <c:pt idx="0">
                  <c:v>f 1</c:v>
                </c:pt>
              </c:strCache>
            </c:strRef>
          </c:tx>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temps!$J$11:$BI$11</c:f>
              <c:numCache>
                <c:formatCode>0</c:formatCode>
                <c:ptCount val="52"/>
                <c:pt idx="0">
                  <c:v>34.597701149425284</c:v>
                </c:pt>
                <c:pt idx="1">
                  <c:v>34.550045913682276</c:v>
                </c:pt>
                <c:pt idx="2">
                  <c:v>34.50252177900046</c:v>
                </c:pt>
                <c:pt idx="3">
                  <c:v>34.455128205128204</c:v>
                </c:pt>
                <c:pt idx="4">
                  <c:v>34.407864654778237</c:v>
                </c:pt>
                <c:pt idx="5">
                  <c:v>34.360730593607308</c:v>
                </c:pt>
                <c:pt idx="6">
                  <c:v>34.313725490196077</c:v>
                </c:pt>
                <c:pt idx="7">
                  <c:v>34.266848816029146</c:v>
                </c:pt>
                <c:pt idx="8">
                  <c:v>34.220100045475213</c:v>
                </c:pt>
                <c:pt idx="9">
                  <c:v>34.173478655767482</c:v>
                </c:pt>
                <c:pt idx="10">
                  <c:v>34.126984126984127</c:v>
                </c:pt>
                <c:pt idx="11">
                  <c:v>34.080615942028984</c:v>
                </c:pt>
                <c:pt idx="12">
                  <c:v>34.034373586612396</c:v>
                </c:pt>
                <c:pt idx="13">
                  <c:v>33.988256549232155</c:v>
                </c:pt>
                <c:pt idx="14">
                  <c:v>33.942264321154717</c:v>
                </c:pt>
                <c:pt idx="15">
                  <c:v>33.896396396396398</c:v>
                </c:pt>
                <c:pt idx="16">
                  <c:v>33.850652271704902</c:v>
                </c:pt>
                <c:pt idx="17">
                  <c:v>33.80503144654088</c:v>
                </c:pt>
                <c:pt idx="18">
                  <c:v>33.759533423059672</c:v>
                </c:pt>
                <c:pt idx="19">
                  <c:v>33.714157706093189</c:v>
                </c:pt>
                <c:pt idx="20">
                  <c:v>33.66890380313199</c:v>
                </c:pt>
                <c:pt idx="21">
                  <c:v>33.623771224307418</c:v>
                </c:pt>
                <c:pt idx="22">
                  <c:v>33.57875948237394</c:v>
                </c:pt>
                <c:pt idx="23">
                  <c:v>33.533868092691627</c:v>
                </c:pt>
                <c:pt idx="24">
                  <c:v>33.48909657320872</c:v>
                </c:pt>
                <c:pt idx="25">
                  <c:v>33.444444444444443</c:v>
                </c:pt>
                <c:pt idx="26">
                  <c:v>33.399911229471819</c:v>
                </c:pt>
                <c:pt idx="27">
                  <c:v>33.355496453900706</c:v>
                </c:pt>
                <c:pt idx="28">
                  <c:v>33.311199645861002</c:v>
                </c:pt>
                <c:pt idx="29">
                  <c:v>33.267020335985855</c:v>
                </c:pt>
                <c:pt idx="30">
                  <c:v>33.22295805739514</c:v>
                </c:pt>
                <c:pt idx="31">
                  <c:v>33.179012345679013</c:v>
                </c:pt>
                <c:pt idx="32">
                  <c:v>33.135182738881547</c:v>
                </c:pt>
                <c:pt idx="33">
                  <c:v>33.091468777484607</c:v>
                </c:pt>
                <c:pt idx="34">
                  <c:v>33.047870004391747</c:v>
                </c:pt>
                <c:pt idx="35">
                  <c:v>33.004385964912281</c:v>
                </c:pt>
                <c:pt idx="36">
                  <c:v>32.961016206745512</c:v>
                </c:pt>
                <c:pt idx="37">
                  <c:v>32.917760279965002</c:v>
                </c:pt>
                <c:pt idx="38">
                  <c:v>32.874617737003057</c:v>
                </c:pt>
                <c:pt idx="39">
                  <c:v>32.831588132635254</c:v>
                </c:pt>
                <c:pt idx="40">
                  <c:v>32.788671023965144</c:v>
                </c:pt>
                <c:pt idx="41">
                  <c:v>32.745865970409049</c:v>
                </c:pt>
                <c:pt idx="42">
                  <c:v>32.703172533681006</c:v>
                </c:pt>
                <c:pt idx="43">
                  <c:v>32.660590277777779</c:v>
                </c:pt>
                <c:pt idx="44">
                  <c:v>32.618118768964024</c:v>
                </c:pt>
                <c:pt idx="45">
                  <c:v>32.575757575757578</c:v>
                </c:pt>
                <c:pt idx="46">
                  <c:v>32.533506268914827</c:v>
                </c:pt>
                <c:pt idx="47">
                  <c:v>32.491364421416236</c:v>
                </c:pt>
                <c:pt idx="48">
                  <c:v>32.449331608451921</c:v>
                </c:pt>
                <c:pt idx="49">
                  <c:v>32.407407407407412</c:v>
                </c:pt>
                <c:pt idx="50">
                  <c:v>32.365591397849464</c:v>
                </c:pt>
                <c:pt idx="51">
                  <c:v>32.323883161512029</c:v>
                </c:pt>
              </c:numCache>
            </c:numRef>
          </c:yVal>
          <c:smooth val="1"/>
          <c:extLst xmlns:c16r2="http://schemas.microsoft.com/office/drawing/2015/06/chart">
            <c:ext xmlns:c16="http://schemas.microsoft.com/office/drawing/2014/chart" uri="{C3380CC4-5D6E-409C-BE32-E72D297353CC}">
              <c16:uniqueId val="{00000000-C7B9-470E-BF22-6F0D9D6A2854}"/>
            </c:ext>
          </c:extLst>
        </c:ser>
        <c:ser>
          <c:idx val="1"/>
          <c:order val="1"/>
          <c:tx>
            <c:strRef>
              <c:f>temps!$I$12</c:f>
              <c:strCache>
                <c:ptCount val="1"/>
                <c:pt idx="0">
                  <c:v>f 0,75</c:v>
                </c:pt>
              </c:strCache>
            </c:strRef>
          </c:tx>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temps!$J$12:$BI$12</c:f>
              <c:numCache>
                <c:formatCode>0</c:formatCode>
                <c:ptCount val="52"/>
                <c:pt idx="0">
                  <c:v>46.130268199233711</c:v>
                </c:pt>
                <c:pt idx="1">
                  <c:v>46.066727884909703</c:v>
                </c:pt>
                <c:pt idx="2">
                  <c:v>46.003362372000616</c:v>
                </c:pt>
                <c:pt idx="3">
                  <c:v>45.940170940170937</c:v>
                </c:pt>
                <c:pt idx="4">
                  <c:v>45.877152873037652</c:v>
                </c:pt>
                <c:pt idx="5">
                  <c:v>45.814307458143077</c:v>
                </c:pt>
                <c:pt idx="6">
                  <c:v>45.751633986928105</c:v>
                </c:pt>
                <c:pt idx="7">
                  <c:v>45.689131754705528</c:v>
                </c:pt>
                <c:pt idx="8">
                  <c:v>45.62680006063362</c:v>
                </c:pt>
                <c:pt idx="9">
                  <c:v>45.564638207689974</c:v>
                </c:pt>
                <c:pt idx="10">
                  <c:v>45.5026455026455</c:v>
                </c:pt>
                <c:pt idx="11">
                  <c:v>45.440821256038646</c:v>
                </c:pt>
                <c:pt idx="12">
                  <c:v>45.379164782149864</c:v>
                </c:pt>
                <c:pt idx="13">
                  <c:v>45.317675398976206</c:v>
                </c:pt>
                <c:pt idx="14">
                  <c:v>45.256352428206291</c:v>
                </c:pt>
                <c:pt idx="15">
                  <c:v>45.195195195195197</c:v>
                </c:pt>
                <c:pt idx="16">
                  <c:v>45.134203028939872</c:v>
                </c:pt>
                <c:pt idx="17">
                  <c:v>45.073375262054505</c:v>
                </c:pt>
                <c:pt idx="18">
                  <c:v>45.012711230746227</c:v>
                </c:pt>
                <c:pt idx="19">
                  <c:v>44.952210274790922</c:v>
                </c:pt>
                <c:pt idx="20">
                  <c:v>44.891871737509319</c:v>
                </c:pt>
                <c:pt idx="21">
                  <c:v>44.831694965743225</c:v>
                </c:pt>
                <c:pt idx="22">
                  <c:v>44.771679309831917</c:v>
                </c:pt>
                <c:pt idx="23">
                  <c:v>44.711824123588833</c:v>
                </c:pt>
                <c:pt idx="24">
                  <c:v>44.652128764278295</c:v>
                </c:pt>
                <c:pt idx="25">
                  <c:v>44.592592592592588</c:v>
                </c:pt>
                <c:pt idx="26">
                  <c:v>44.533214972629089</c:v>
                </c:pt>
                <c:pt idx="27">
                  <c:v>44.473995271867608</c:v>
                </c:pt>
                <c:pt idx="28">
                  <c:v>44.414932861148003</c:v>
                </c:pt>
                <c:pt idx="29">
                  <c:v>44.356027114647809</c:v>
                </c:pt>
                <c:pt idx="30">
                  <c:v>44.297277409860186</c:v>
                </c:pt>
                <c:pt idx="31">
                  <c:v>44.238683127572017</c:v>
                </c:pt>
                <c:pt idx="32">
                  <c:v>44.180243651842062</c:v>
                </c:pt>
                <c:pt idx="33">
                  <c:v>44.121958369979474</c:v>
                </c:pt>
                <c:pt idx="34">
                  <c:v>44.063826672522332</c:v>
                </c:pt>
                <c:pt idx="35">
                  <c:v>44.005847953216374</c:v>
                </c:pt>
                <c:pt idx="36">
                  <c:v>43.948021608994019</c:v>
                </c:pt>
                <c:pt idx="37">
                  <c:v>43.890347039953333</c:v>
                </c:pt>
                <c:pt idx="38">
                  <c:v>43.832823649337406</c:v>
                </c:pt>
                <c:pt idx="39">
                  <c:v>43.775450843513674</c:v>
                </c:pt>
                <c:pt idx="40">
                  <c:v>43.718228031953522</c:v>
                </c:pt>
                <c:pt idx="41">
                  <c:v>43.661154627212063</c:v>
                </c:pt>
                <c:pt idx="42">
                  <c:v>43.604230044908007</c:v>
                </c:pt>
                <c:pt idx="43">
                  <c:v>43.547453703703702</c:v>
                </c:pt>
                <c:pt idx="44">
                  <c:v>43.490825025285368</c:v>
                </c:pt>
                <c:pt idx="45">
                  <c:v>43.43434343434344</c:v>
                </c:pt>
                <c:pt idx="46">
                  <c:v>43.378008358553103</c:v>
                </c:pt>
                <c:pt idx="47">
                  <c:v>43.321819228554979</c:v>
                </c:pt>
                <c:pt idx="48">
                  <c:v>43.265775477935897</c:v>
                </c:pt>
                <c:pt idx="49">
                  <c:v>43.20987654320988</c:v>
                </c:pt>
                <c:pt idx="50">
                  <c:v>43.154121863799283</c:v>
                </c:pt>
                <c:pt idx="51">
                  <c:v>43.098510882016036</c:v>
                </c:pt>
              </c:numCache>
            </c:numRef>
          </c:yVal>
          <c:smooth val="1"/>
          <c:extLst xmlns:c16r2="http://schemas.microsoft.com/office/drawing/2015/06/chart">
            <c:ext xmlns:c16="http://schemas.microsoft.com/office/drawing/2014/chart" uri="{C3380CC4-5D6E-409C-BE32-E72D297353CC}">
              <c16:uniqueId val="{00000001-C7B9-470E-BF22-6F0D9D6A2854}"/>
            </c:ext>
          </c:extLst>
        </c:ser>
        <c:ser>
          <c:idx val="2"/>
          <c:order val="2"/>
          <c:tx>
            <c:strRef>
              <c:f>temps!$I$13</c:f>
              <c:strCache>
                <c:ptCount val="1"/>
                <c:pt idx="0">
                  <c:v>f 0,5</c:v>
                </c:pt>
              </c:strCache>
            </c:strRef>
          </c:tx>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temps!$J$13:$BI$13</c:f>
              <c:numCache>
                <c:formatCode>0</c:formatCode>
                <c:ptCount val="52"/>
                <c:pt idx="0">
                  <c:v>69.195402298850567</c:v>
                </c:pt>
                <c:pt idx="1">
                  <c:v>69.100091827364551</c:v>
                </c:pt>
                <c:pt idx="2">
                  <c:v>69.005043558000921</c:v>
                </c:pt>
                <c:pt idx="3">
                  <c:v>68.910256410256409</c:v>
                </c:pt>
                <c:pt idx="4">
                  <c:v>68.815729309556474</c:v>
                </c:pt>
                <c:pt idx="5">
                  <c:v>68.721461187214615</c:v>
                </c:pt>
                <c:pt idx="6">
                  <c:v>68.627450980392155</c:v>
                </c:pt>
                <c:pt idx="7">
                  <c:v>68.533697632058292</c:v>
                </c:pt>
                <c:pt idx="8">
                  <c:v>68.440200090950427</c:v>
                </c:pt>
                <c:pt idx="9">
                  <c:v>68.346957311534965</c:v>
                </c:pt>
                <c:pt idx="10">
                  <c:v>68.253968253968253</c:v>
                </c:pt>
                <c:pt idx="11">
                  <c:v>68.161231884057969</c:v>
                </c:pt>
                <c:pt idx="12">
                  <c:v>68.068747173224793</c:v>
                </c:pt>
                <c:pt idx="13">
                  <c:v>67.976513098464309</c:v>
                </c:pt>
                <c:pt idx="14">
                  <c:v>67.884528642309434</c:v>
                </c:pt>
                <c:pt idx="15">
                  <c:v>67.792792792792795</c:v>
                </c:pt>
                <c:pt idx="16">
                  <c:v>67.701304543409805</c:v>
                </c:pt>
                <c:pt idx="17">
                  <c:v>67.610062893081761</c:v>
                </c:pt>
                <c:pt idx="18">
                  <c:v>67.519066846119344</c:v>
                </c:pt>
                <c:pt idx="19">
                  <c:v>67.428315412186379</c:v>
                </c:pt>
                <c:pt idx="20">
                  <c:v>67.337807606263979</c:v>
                </c:pt>
                <c:pt idx="21">
                  <c:v>67.247542448614837</c:v>
                </c:pt>
                <c:pt idx="22">
                  <c:v>67.157518964747879</c:v>
                </c:pt>
                <c:pt idx="23">
                  <c:v>67.067736185383254</c:v>
                </c:pt>
                <c:pt idx="24">
                  <c:v>66.978193146417439</c:v>
                </c:pt>
                <c:pt idx="25">
                  <c:v>66.888888888888886</c:v>
                </c:pt>
                <c:pt idx="26">
                  <c:v>66.799822458943638</c:v>
                </c:pt>
                <c:pt idx="27">
                  <c:v>66.710992907801412</c:v>
                </c:pt>
                <c:pt idx="28">
                  <c:v>66.622399291722004</c:v>
                </c:pt>
                <c:pt idx="29">
                  <c:v>66.534040671971709</c:v>
                </c:pt>
                <c:pt idx="30">
                  <c:v>66.445916114790279</c:v>
                </c:pt>
                <c:pt idx="31">
                  <c:v>66.358024691358025</c:v>
                </c:pt>
                <c:pt idx="32">
                  <c:v>66.270365477763093</c:v>
                </c:pt>
                <c:pt idx="33">
                  <c:v>66.182937554969214</c:v>
                </c:pt>
                <c:pt idx="34">
                  <c:v>66.095740008783494</c:v>
                </c:pt>
                <c:pt idx="35">
                  <c:v>66.008771929824562</c:v>
                </c:pt>
                <c:pt idx="36">
                  <c:v>65.922032413491024</c:v>
                </c:pt>
                <c:pt idx="37">
                  <c:v>65.835520559930004</c:v>
                </c:pt>
                <c:pt idx="38">
                  <c:v>65.749235474006113</c:v>
                </c:pt>
                <c:pt idx="39">
                  <c:v>65.663176265270508</c:v>
                </c:pt>
                <c:pt idx="40">
                  <c:v>65.577342047930287</c:v>
                </c:pt>
                <c:pt idx="41">
                  <c:v>65.491731940818099</c:v>
                </c:pt>
                <c:pt idx="42">
                  <c:v>65.406345067362011</c:v>
                </c:pt>
                <c:pt idx="43">
                  <c:v>65.321180555555557</c:v>
                </c:pt>
                <c:pt idx="44">
                  <c:v>65.236237537928048</c:v>
                </c:pt>
                <c:pt idx="45">
                  <c:v>65.151515151515156</c:v>
                </c:pt>
                <c:pt idx="46">
                  <c:v>65.067012537829655</c:v>
                </c:pt>
                <c:pt idx="47">
                  <c:v>64.982728842832472</c:v>
                </c:pt>
                <c:pt idx="48">
                  <c:v>64.898663216903842</c:v>
                </c:pt>
                <c:pt idx="49">
                  <c:v>64.814814814814824</c:v>
                </c:pt>
                <c:pt idx="50">
                  <c:v>64.731182795698928</c:v>
                </c:pt>
                <c:pt idx="51">
                  <c:v>64.647766323024058</c:v>
                </c:pt>
              </c:numCache>
            </c:numRef>
          </c:yVal>
          <c:smooth val="1"/>
          <c:extLst xmlns:c16r2="http://schemas.microsoft.com/office/drawing/2015/06/chart">
            <c:ext xmlns:c16="http://schemas.microsoft.com/office/drawing/2014/chart" uri="{C3380CC4-5D6E-409C-BE32-E72D297353CC}">
              <c16:uniqueId val="{00000002-C7B9-470E-BF22-6F0D9D6A2854}"/>
            </c:ext>
          </c:extLst>
        </c:ser>
        <c:ser>
          <c:idx val="3"/>
          <c:order val="3"/>
          <c:tx>
            <c:strRef>
              <c:f>temps!$I$14</c:f>
              <c:strCache>
                <c:ptCount val="1"/>
                <c:pt idx="0">
                  <c:v>f 0,25</c:v>
                </c:pt>
              </c:strCache>
            </c:strRef>
          </c:tx>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temps!$J$14:$BI$14</c:f>
              <c:numCache>
                <c:formatCode>0</c:formatCode>
                <c:ptCount val="52"/>
                <c:pt idx="0">
                  <c:v>138.39080459770113</c:v>
                </c:pt>
                <c:pt idx="1">
                  <c:v>138.2001836547291</c:v>
                </c:pt>
                <c:pt idx="2">
                  <c:v>138.01008711600184</c:v>
                </c:pt>
                <c:pt idx="3">
                  <c:v>137.82051282051282</c:v>
                </c:pt>
                <c:pt idx="4">
                  <c:v>137.63145861911295</c:v>
                </c:pt>
                <c:pt idx="5">
                  <c:v>137.44292237442923</c:v>
                </c:pt>
                <c:pt idx="6">
                  <c:v>137.25490196078431</c:v>
                </c:pt>
                <c:pt idx="7">
                  <c:v>137.06739526411658</c:v>
                </c:pt>
                <c:pt idx="8">
                  <c:v>136.88040018190085</c:v>
                </c:pt>
                <c:pt idx="9">
                  <c:v>136.69391462306993</c:v>
                </c:pt>
                <c:pt idx="10">
                  <c:v>136.50793650793651</c:v>
                </c:pt>
                <c:pt idx="11">
                  <c:v>136.32246376811594</c:v>
                </c:pt>
                <c:pt idx="12">
                  <c:v>136.13749434644959</c:v>
                </c:pt>
                <c:pt idx="13">
                  <c:v>135.95302619692862</c:v>
                </c:pt>
                <c:pt idx="14">
                  <c:v>135.76905728461887</c:v>
                </c:pt>
                <c:pt idx="15">
                  <c:v>135.58558558558559</c:v>
                </c:pt>
                <c:pt idx="16">
                  <c:v>135.40260908681961</c:v>
                </c:pt>
                <c:pt idx="17">
                  <c:v>135.22012578616352</c:v>
                </c:pt>
                <c:pt idx="18">
                  <c:v>135.03813369223869</c:v>
                </c:pt>
                <c:pt idx="19">
                  <c:v>134.85663082437276</c:v>
                </c:pt>
                <c:pt idx="20">
                  <c:v>134.67561521252796</c:v>
                </c:pt>
                <c:pt idx="21">
                  <c:v>134.49508489722967</c:v>
                </c:pt>
                <c:pt idx="22">
                  <c:v>134.31503792949576</c:v>
                </c:pt>
                <c:pt idx="23">
                  <c:v>134.13547237076651</c:v>
                </c:pt>
                <c:pt idx="24">
                  <c:v>133.95638629283488</c:v>
                </c:pt>
                <c:pt idx="25">
                  <c:v>133.77777777777777</c:v>
                </c:pt>
                <c:pt idx="26">
                  <c:v>133.59964491788728</c:v>
                </c:pt>
                <c:pt idx="27">
                  <c:v>133.42198581560282</c:v>
                </c:pt>
                <c:pt idx="28">
                  <c:v>133.24479858344401</c:v>
                </c:pt>
                <c:pt idx="29">
                  <c:v>133.06808134394342</c:v>
                </c:pt>
                <c:pt idx="30">
                  <c:v>132.89183222958056</c:v>
                </c:pt>
                <c:pt idx="31">
                  <c:v>132.71604938271605</c:v>
                </c:pt>
                <c:pt idx="32">
                  <c:v>132.54073095552619</c:v>
                </c:pt>
                <c:pt idx="33">
                  <c:v>132.36587510993843</c:v>
                </c:pt>
                <c:pt idx="34">
                  <c:v>132.19148001756699</c:v>
                </c:pt>
                <c:pt idx="35">
                  <c:v>132.01754385964912</c:v>
                </c:pt>
                <c:pt idx="36">
                  <c:v>131.84406482698205</c:v>
                </c:pt>
                <c:pt idx="37">
                  <c:v>131.67104111986001</c:v>
                </c:pt>
                <c:pt idx="38">
                  <c:v>131.49847094801223</c:v>
                </c:pt>
                <c:pt idx="39">
                  <c:v>131.32635253054102</c:v>
                </c:pt>
                <c:pt idx="40">
                  <c:v>131.15468409586057</c:v>
                </c:pt>
                <c:pt idx="41">
                  <c:v>130.9834638816362</c:v>
                </c:pt>
                <c:pt idx="42">
                  <c:v>130.81269013472402</c:v>
                </c:pt>
                <c:pt idx="43">
                  <c:v>130.64236111111111</c:v>
                </c:pt>
                <c:pt idx="44">
                  <c:v>130.4724750758561</c:v>
                </c:pt>
                <c:pt idx="45">
                  <c:v>130.30303030303031</c:v>
                </c:pt>
                <c:pt idx="46">
                  <c:v>130.13402507565931</c:v>
                </c:pt>
                <c:pt idx="47">
                  <c:v>129.96545768566494</c:v>
                </c:pt>
                <c:pt idx="48">
                  <c:v>129.79732643380768</c:v>
                </c:pt>
                <c:pt idx="49">
                  <c:v>129.62962962962965</c:v>
                </c:pt>
                <c:pt idx="50">
                  <c:v>129.46236559139786</c:v>
                </c:pt>
                <c:pt idx="51">
                  <c:v>129.29553264604812</c:v>
                </c:pt>
              </c:numCache>
            </c:numRef>
          </c:yVal>
          <c:smooth val="1"/>
          <c:extLst xmlns:c16r2="http://schemas.microsoft.com/office/drawing/2015/06/chart">
            <c:ext xmlns:c16="http://schemas.microsoft.com/office/drawing/2014/chart" uri="{C3380CC4-5D6E-409C-BE32-E72D297353CC}">
              <c16:uniqueId val="{00000003-C7B9-470E-BF22-6F0D9D6A2854}"/>
            </c:ext>
          </c:extLst>
        </c:ser>
        <c:ser>
          <c:idx val="4"/>
          <c:order val="4"/>
          <c:tx>
            <c:strRef>
              <c:f>temps!$I$15</c:f>
              <c:strCache>
                <c:ptCount val="1"/>
                <c:pt idx="0">
                  <c:v>f 0,125</c:v>
                </c:pt>
              </c:strCache>
            </c:strRef>
          </c:tx>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temps!$J$15:$BI$15</c:f>
              <c:numCache>
                <c:formatCode>0</c:formatCode>
                <c:ptCount val="52"/>
                <c:pt idx="0">
                  <c:v>276.78160919540227</c:v>
                </c:pt>
                <c:pt idx="1">
                  <c:v>276.4003673094582</c:v>
                </c:pt>
                <c:pt idx="2">
                  <c:v>276.02017423200368</c:v>
                </c:pt>
                <c:pt idx="3">
                  <c:v>275.64102564102564</c:v>
                </c:pt>
                <c:pt idx="4">
                  <c:v>275.2629172382259</c:v>
                </c:pt>
                <c:pt idx="5">
                  <c:v>274.88584474885846</c:v>
                </c:pt>
                <c:pt idx="6">
                  <c:v>274.50980392156862</c:v>
                </c:pt>
                <c:pt idx="7">
                  <c:v>274.13479052823317</c:v>
                </c:pt>
                <c:pt idx="8">
                  <c:v>273.76080036380171</c:v>
                </c:pt>
                <c:pt idx="9">
                  <c:v>273.38782924613986</c:v>
                </c:pt>
                <c:pt idx="10">
                  <c:v>273.01587301587301</c:v>
                </c:pt>
                <c:pt idx="11">
                  <c:v>272.64492753623188</c:v>
                </c:pt>
                <c:pt idx="12">
                  <c:v>272.27498869289917</c:v>
                </c:pt>
                <c:pt idx="13">
                  <c:v>271.90605239385724</c:v>
                </c:pt>
                <c:pt idx="14">
                  <c:v>271.53811456923773</c:v>
                </c:pt>
                <c:pt idx="15">
                  <c:v>271.17117117117118</c:v>
                </c:pt>
                <c:pt idx="16">
                  <c:v>270.80521817363922</c:v>
                </c:pt>
                <c:pt idx="17">
                  <c:v>270.44025157232704</c:v>
                </c:pt>
                <c:pt idx="18">
                  <c:v>270.07626738447738</c:v>
                </c:pt>
                <c:pt idx="19">
                  <c:v>269.71326164874552</c:v>
                </c:pt>
                <c:pt idx="20">
                  <c:v>269.35123042505592</c:v>
                </c:pt>
                <c:pt idx="21">
                  <c:v>268.99016979445935</c:v>
                </c:pt>
                <c:pt idx="22">
                  <c:v>268.63007585899152</c:v>
                </c:pt>
                <c:pt idx="23">
                  <c:v>268.27094474153301</c:v>
                </c:pt>
                <c:pt idx="24">
                  <c:v>267.91277258566976</c:v>
                </c:pt>
                <c:pt idx="25">
                  <c:v>267.55555555555554</c:v>
                </c:pt>
                <c:pt idx="26">
                  <c:v>267.19928983577455</c:v>
                </c:pt>
                <c:pt idx="27">
                  <c:v>266.84397163120565</c:v>
                </c:pt>
                <c:pt idx="28">
                  <c:v>266.48959716688802</c:v>
                </c:pt>
                <c:pt idx="29">
                  <c:v>266.13616268788684</c:v>
                </c:pt>
                <c:pt idx="30">
                  <c:v>265.78366445916112</c:v>
                </c:pt>
                <c:pt idx="31">
                  <c:v>265.4320987654321</c:v>
                </c:pt>
                <c:pt idx="32">
                  <c:v>265.08146191105237</c:v>
                </c:pt>
                <c:pt idx="33">
                  <c:v>264.73175021987686</c:v>
                </c:pt>
                <c:pt idx="34">
                  <c:v>264.38296003513398</c:v>
                </c:pt>
                <c:pt idx="35">
                  <c:v>264.03508771929825</c:v>
                </c:pt>
                <c:pt idx="36">
                  <c:v>263.6881296539641</c:v>
                </c:pt>
                <c:pt idx="37">
                  <c:v>263.34208223972001</c:v>
                </c:pt>
                <c:pt idx="38">
                  <c:v>262.99694189602445</c:v>
                </c:pt>
                <c:pt idx="39">
                  <c:v>262.65270506108203</c:v>
                </c:pt>
                <c:pt idx="40">
                  <c:v>262.30936819172115</c:v>
                </c:pt>
                <c:pt idx="41">
                  <c:v>261.96692776327239</c:v>
                </c:pt>
                <c:pt idx="42">
                  <c:v>261.62538026944804</c:v>
                </c:pt>
                <c:pt idx="43">
                  <c:v>261.28472222222223</c:v>
                </c:pt>
                <c:pt idx="44">
                  <c:v>260.94495015171219</c:v>
                </c:pt>
                <c:pt idx="45">
                  <c:v>260.60606060606062</c:v>
                </c:pt>
                <c:pt idx="46">
                  <c:v>260.26805015131862</c:v>
                </c:pt>
                <c:pt idx="47">
                  <c:v>259.93091537132989</c:v>
                </c:pt>
                <c:pt idx="48">
                  <c:v>259.59465286761537</c:v>
                </c:pt>
                <c:pt idx="49">
                  <c:v>259.2592592592593</c:v>
                </c:pt>
                <c:pt idx="50">
                  <c:v>258.92473118279571</c:v>
                </c:pt>
                <c:pt idx="51">
                  <c:v>258.59106529209623</c:v>
                </c:pt>
              </c:numCache>
            </c:numRef>
          </c:yVal>
          <c:smooth val="1"/>
          <c:extLst xmlns:c16r2="http://schemas.microsoft.com/office/drawing/2015/06/chart">
            <c:ext xmlns:c16="http://schemas.microsoft.com/office/drawing/2014/chart" uri="{C3380CC4-5D6E-409C-BE32-E72D297353CC}">
              <c16:uniqueId val="{00000004-C7B9-470E-BF22-6F0D9D6A2854}"/>
            </c:ext>
          </c:extLst>
        </c:ser>
        <c:ser>
          <c:idx val="5"/>
          <c:order val="5"/>
          <c:tx>
            <c:strRef>
              <c:f>temps!$I$16</c:f>
              <c:strCache>
                <c:ptCount val="1"/>
                <c:pt idx="0">
                  <c:v>250 f 1</c:v>
                </c:pt>
              </c:strCache>
            </c:strRef>
          </c:tx>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temps!$J$16:$BI$16</c:f>
              <c:numCache>
                <c:formatCode>0</c:formatCode>
                <c:ptCount val="52"/>
                <c:pt idx="0">
                  <c:v>40.229885057471265</c:v>
                </c:pt>
                <c:pt idx="1">
                  <c:v>40.174471992653814</c:v>
                </c:pt>
                <c:pt idx="2">
                  <c:v>40.119211370930763</c:v>
                </c:pt>
                <c:pt idx="3">
                  <c:v>40.064102564102562</c:v>
                </c:pt>
                <c:pt idx="4">
                  <c:v>40.009144947416551</c:v>
                </c:pt>
                <c:pt idx="5">
                  <c:v>39.954337899543383</c:v>
                </c:pt>
                <c:pt idx="6">
                  <c:v>39.899680802553583</c:v>
                </c:pt>
                <c:pt idx="7">
                  <c:v>39.845173041894355</c:v>
                </c:pt>
                <c:pt idx="8">
                  <c:v>39.790814006366531</c:v>
                </c:pt>
                <c:pt idx="9">
                  <c:v>39.736603088101724</c:v>
                </c:pt>
                <c:pt idx="10">
                  <c:v>39.682539682539684</c:v>
                </c:pt>
                <c:pt idx="11">
                  <c:v>39.628623188405797</c:v>
                </c:pt>
                <c:pt idx="12">
                  <c:v>39.57485300768883</c:v>
                </c:pt>
                <c:pt idx="13">
                  <c:v>39.52122854561879</c:v>
                </c:pt>
                <c:pt idx="14">
                  <c:v>39.467749210645017</c:v>
                </c:pt>
                <c:pt idx="15">
                  <c:v>39.414414414414416</c:v>
                </c:pt>
                <c:pt idx="16">
                  <c:v>39.361223571749889</c:v>
                </c:pt>
                <c:pt idx="17">
                  <c:v>39.308176100628934</c:v>
                </c:pt>
                <c:pt idx="18">
                  <c:v>39.255271422162402</c:v>
                </c:pt>
                <c:pt idx="19">
                  <c:v>39.202508960573475</c:v>
                </c:pt>
                <c:pt idx="20">
                  <c:v>39.149888143176732</c:v>
                </c:pt>
                <c:pt idx="21">
                  <c:v>39.097408400357459</c:v>
                </c:pt>
                <c:pt idx="22">
                  <c:v>39.045069165551091</c:v>
                </c:pt>
                <c:pt idx="23">
                  <c:v>38.992869875222816</c:v>
                </c:pt>
                <c:pt idx="24">
                  <c:v>38.940809968847354</c:v>
                </c:pt>
                <c:pt idx="25">
                  <c:v>38.888888888888893</c:v>
                </c:pt>
                <c:pt idx="26">
                  <c:v>38.837106080781183</c:v>
                </c:pt>
                <c:pt idx="27">
                  <c:v>38.785460992907801</c:v>
                </c:pt>
                <c:pt idx="28">
                  <c:v>38.733953076582559</c:v>
                </c:pt>
                <c:pt idx="29">
                  <c:v>38.682581786030063</c:v>
                </c:pt>
                <c:pt idx="30">
                  <c:v>38.631346578366447</c:v>
                </c:pt>
                <c:pt idx="31">
                  <c:v>38.580246913580247</c:v>
                </c:pt>
                <c:pt idx="32">
                  <c:v>38.529282254513426</c:v>
                </c:pt>
                <c:pt idx="33">
                  <c:v>38.478452066842571</c:v>
                </c:pt>
                <c:pt idx="34">
                  <c:v>38.427755819060167</c:v>
                </c:pt>
                <c:pt idx="35">
                  <c:v>38.377192982456144</c:v>
                </c:pt>
                <c:pt idx="36">
                  <c:v>38.326763031099432</c:v>
                </c:pt>
                <c:pt idx="37">
                  <c:v>38.276465441819774</c:v>
                </c:pt>
                <c:pt idx="38">
                  <c:v>38.226299694189599</c:v>
                </c:pt>
                <c:pt idx="39">
                  <c:v>38.176265270506107</c:v>
                </c:pt>
                <c:pt idx="40">
                  <c:v>38.126361655773422</c:v>
                </c:pt>
                <c:pt idx="41">
                  <c:v>38.076588337684946</c:v>
                </c:pt>
                <c:pt idx="42">
                  <c:v>38.026944806605819</c:v>
                </c:pt>
                <c:pt idx="43">
                  <c:v>37.977430555555557</c:v>
                </c:pt>
                <c:pt idx="44">
                  <c:v>37.928045080190721</c:v>
                </c:pt>
                <c:pt idx="45">
                  <c:v>37.878787878787882</c:v>
                </c:pt>
                <c:pt idx="46">
                  <c:v>37.829658452226546</c:v>
                </c:pt>
                <c:pt idx="47">
                  <c:v>37.780656303972364</c:v>
                </c:pt>
                <c:pt idx="48">
                  <c:v>37.731780940060368</c:v>
                </c:pt>
                <c:pt idx="49">
                  <c:v>37.683031869078384</c:v>
                </c:pt>
                <c:pt idx="50">
                  <c:v>37.634408602150536</c:v>
                </c:pt>
                <c:pt idx="51">
                  <c:v>37.585910652920965</c:v>
                </c:pt>
              </c:numCache>
            </c:numRef>
          </c:yVal>
          <c:smooth val="1"/>
          <c:extLst xmlns:c16r2="http://schemas.microsoft.com/office/drawing/2015/06/chart">
            <c:ext xmlns:c16="http://schemas.microsoft.com/office/drawing/2014/chart" uri="{C3380CC4-5D6E-409C-BE32-E72D297353CC}">
              <c16:uniqueId val="{00000005-C7B9-470E-BF22-6F0D9D6A2854}"/>
            </c:ext>
          </c:extLst>
        </c:ser>
        <c:ser>
          <c:idx val="6"/>
          <c:order val="6"/>
          <c:tx>
            <c:strRef>
              <c:f>temps!$I$17</c:f>
              <c:strCache>
                <c:ptCount val="1"/>
                <c:pt idx="0">
                  <c:v>250 f 7,5</c:v>
                </c:pt>
              </c:strCache>
            </c:strRef>
          </c:tx>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temps!$J$17:$BI$17</c:f>
              <c:numCache>
                <c:formatCode>0</c:formatCode>
                <c:ptCount val="52"/>
                <c:pt idx="0">
                  <c:v>53.639846743295017</c:v>
                </c:pt>
                <c:pt idx="1">
                  <c:v>53.565962656871754</c:v>
                </c:pt>
                <c:pt idx="2">
                  <c:v>53.492281827907682</c:v>
                </c:pt>
                <c:pt idx="3">
                  <c:v>53.418803418803414</c:v>
                </c:pt>
                <c:pt idx="4">
                  <c:v>53.345526596555402</c:v>
                </c:pt>
                <c:pt idx="5">
                  <c:v>53.272450532724513</c:v>
                </c:pt>
                <c:pt idx="6">
                  <c:v>53.199574403404775</c:v>
                </c:pt>
                <c:pt idx="7">
                  <c:v>53.126897389192472</c:v>
                </c:pt>
                <c:pt idx="8">
                  <c:v>53.054418675155375</c:v>
                </c:pt>
                <c:pt idx="9">
                  <c:v>52.982137450802298</c:v>
                </c:pt>
                <c:pt idx="10">
                  <c:v>52.910052910052912</c:v>
                </c:pt>
                <c:pt idx="11">
                  <c:v>52.838164251207729</c:v>
                </c:pt>
                <c:pt idx="12">
                  <c:v>52.766470676918438</c:v>
                </c:pt>
                <c:pt idx="13">
                  <c:v>52.694971394158387</c:v>
                </c:pt>
                <c:pt idx="14">
                  <c:v>52.623665614193357</c:v>
                </c:pt>
                <c:pt idx="15">
                  <c:v>52.552552552552555</c:v>
                </c:pt>
                <c:pt idx="16">
                  <c:v>52.481631428999854</c:v>
                </c:pt>
                <c:pt idx="17">
                  <c:v>52.410901467505248</c:v>
                </c:pt>
                <c:pt idx="18">
                  <c:v>52.340361896216535</c:v>
                </c:pt>
                <c:pt idx="19">
                  <c:v>52.2700119474313</c:v>
                </c:pt>
                <c:pt idx="20">
                  <c:v>52.199850857568975</c:v>
                </c:pt>
                <c:pt idx="21">
                  <c:v>52.129877867143279</c:v>
                </c:pt>
                <c:pt idx="22">
                  <c:v>52.060092220734788</c:v>
                </c:pt>
                <c:pt idx="23">
                  <c:v>51.990493166963752</c:v>
                </c:pt>
                <c:pt idx="24">
                  <c:v>51.921079958463139</c:v>
                </c:pt>
                <c:pt idx="25">
                  <c:v>51.851851851851855</c:v>
                </c:pt>
                <c:pt idx="26">
                  <c:v>51.782808107708242</c:v>
                </c:pt>
                <c:pt idx="27">
                  <c:v>51.713947990543737</c:v>
                </c:pt>
                <c:pt idx="28">
                  <c:v>51.645270768776747</c:v>
                </c:pt>
                <c:pt idx="29">
                  <c:v>51.576775714706748</c:v>
                </c:pt>
                <c:pt idx="30">
                  <c:v>51.508462104488594</c:v>
                </c:pt>
                <c:pt idx="31">
                  <c:v>51.440329218106996</c:v>
                </c:pt>
                <c:pt idx="32">
                  <c:v>51.372376339351234</c:v>
                </c:pt>
                <c:pt idx="33">
                  <c:v>51.304602755790093</c:v>
                </c:pt>
                <c:pt idx="34">
                  <c:v>51.237007758746891</c:v>
                </c:pt>
                <c:pt idx="35">
                  <c:v>51.169590643274859</c:v>
                </c:pt>
                <c:pt idx="36">
                  <c:v>51.102350708132576</c:v>
                </c:pt>
                <c:pt idx="37">
                  <c:v>51.035287255759698</c:v>
                </c:pt>
                <c:pt idx="38">
                  <c:v>50.968399592252801</c:v>
                </c:pt>
                <c:pt idx="39">
                  <c:v>50.901687027341474</c:v>
                </c:pt>
                <c:pt idx="40">
                  <c:v>50.835148874364563</c:v>
                </c:pt>
                <c:pt idx="41">
                  <c:v>50.768784450246592</c:v>
                </c:pt>
                <c:pt idx="42">
                  <c:v>50.702593075474425</c:v>
                </c:pt>
                <c:pt idx="43">
                  <c:v>50.636574074074076</c:v>
                </c:pt>
                <c:pt idx="44">
                  <c:v>50.57072677358763</c:v>
                </c:pt>
                <c:pt idx="45">
                  <c:v>50.505050505050512</c:v>
                </c:pt>
                <c:pt idx="46">
                  <c:v>50.439544602968731</c:v>
                </c:pt>
                <c:pt idx="47">
                  <c:v>50.374208405296486</c:v>
                </c:pt>
                <c:pt idx="48">
                  <c:v>50.309041253413824</c:v>
                </c:pt>
                <c:pt idx="49">
                  <c:v>50.244042492104512</c:v>
                </c:pt>
                <c:pt idx="50">
                  <c:v>50.179211469534046</c:v>
                </c:pt>
                <c:pt idx="51">
                  <c:v>50.114547537227956</c:v>
                </c:pt>
              </c:numCache>
            </c:numRef>
          </c:yVal>
          <c:smooth val="1"/>
          <c:extLst xmlns:c16r2="http://schemas.microsoft.com/office/drawing/2015/06/chart">
            <c:ext xmlns:c16="http://schemas.microsoft.com/office/drawing/2014/chart" uri="{C3380CC4-5D6E-409C-BE32-E72D297353CC}">
              <c16:uniqueId val="{00000006-C7B9-470E-BF22-6F0D9D6A2854}"/>
            </c:ext>
          </c:extLst>
        </c:ser>
        <c:ser>
          <c:idx val="7"/>
          <c:order val="7"/>
          <c:tx>
            <c:strRef>
              <c:f>temps!$I$18</c:f>
              <c:strCache>
                <c:ptCount val="1"/>
                <c:pt idx="0">
                  <c:v>250 f0,5</c:v>
                </c:pt>
              </c:strCache>
            </c:strRef>
          </c:tx>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temps!$J$18:$BI$18</c:f>
              <c:numCache>
                <c:formatCode>0</c:formatCode>
                <c:ptCount val="52"/>
                <c:pt idx="0">
                  <c:v>80.459770114942529</c:v>
                </c:pt>
                <c:pt idx="1">
                  <c:v>80.348943985307628</c:v>
                </c:pt>
                <c:pt idx="2">
                  <c:v>80.238422741861527</c:v>
                </c:pt>
                <c:pt idx="3">
                  <c:v>80.128205128205124</c:v>
                </c:pt>
                <c:pt idx="4">
                  <c:v>80.018289894833103</c:v>
                </c:pt>
                <c:pt idx="5">
                  <c:v>79.908675799086765</c:v>
                </c:pt>
                <c:pt idx="6">
                  <c:v>79.799361605107165</c:v>
                </c:pt>
                <c:pt idx="7">
                  <c:v>79.690346083788711</c:v>
                </c:pt>
                <c:pt idx="8">
                  <c:v>79.581628012733063</c:v>
                </c:pt>
                <c:pt idx="9">
                  <c:v>79.473206176203448</c:v>
                </c:pt>
                <c:pt idx="10">
                  <c:v>79.365079365079367</c:v>
                </c:pt>
                <c:pt idx="11">
                  <c:v>79.257246376811594</c:v>
                </c:pt>
                <c:pt idx="12">
                  <c:v>79.14970601537766</c:v>
                </c:pt>
                <c:pt idx="13">
                  <c:v>79.04245709123758</c:v>
                </c:pt>
                <c:pt idx="14">
                  <c:v>78.935498421290035</c:v>
                </c:pt>
                <c:pt idx="15">
                  <c:v>78.828828828828833</c:v>
                </c:pt>
                <c:pt idx="16">
                  <c:v>78.722447143499778</c:v>
                </c:pt>
                <c:pt idx="17">
                  <c:v>78.616352201257868</c:v>
                </c:pt>
                <c:pt idx="18">
                  <c:v>78.510542844324803</c:v>
                </c:pt>
                <c:pt idx="19">
                  <c:v>78.40501792114695</c:v>
                </c:pt>
                <c:pt idx="20">
                  <c:v>78.299776286353463</c:v>
                </c:pt>
                <c:pt idx="21">
                  <c:v>78.194816800714918</c:v>
                </c:pt>
                <c:pt idx="22">
                  <c:v>78.090138331102182</c:v>
                </c:pt>
                <c:pt idx="23">
                  <c:v>77.985739750445632</c:v>
                </c:pt>
                <c:pt idx="24">
                  <c:v>77.881619937694708</c:v>
                </c:pt>
                <c:pt idx="25">
                  <c:v>77.777777777777786</c:v>
                </c:pt>
                <c:pt idx="26">
                  <c:v>77.674212161562366</c:v>
                </c:pt>
                <c:pt idx="27">
                  <c:v>77.570921985815602</c:v>
                </c:pt>
                <c:pt idx="28">
                  <c:v>77.467906153165117</c:v>
                </c:pt>
                <c:pt idx="29">
                  <c:v>77.365163572060126</c:v>
                </c:pt>
                <c:pt idx="30">
                  <c:v>77.262693156732894</c:v>
                </c:pt>
                <c:pt idx="31">
                  <c:v>77.160493827160494</c:v>
                </c:pt>
                <c:pt idx="32">
                  <c:v>77.058564509026851</c:v>
                </c:pt>
                <c:pt idx="33">
                  <c:v>76.956904133685143</c:v>
                </c:pt>
                <c:pt idx="34">
                  <c:v>76.855511638120333</c:v>
                </c:pt>
                <c:pt idx="35">
                  <c:v>76.754385964912288</c:v>
                </c:pt>
                <c:pt idx="36">
                  <c:v>76.653526062198864</c:v>
                </c:pt>
                <c:pt idx="37">
                  <c:v>76.552930883639547</c:v>
                </c:pt>
                <c:pt idx="38">
                  <c:v>76.452599388379198</c:v>
                </c:pt>
                <c:pt idx="39">
                  <c:v>76.352530541012214</c:v>
                </c:pt>
                <c:pt idx="40">
                  <c:v>76.252723311546845</c:v>
                </c:pt>
                <c:pt idx="41">
                  <c:v>76.153176675369892</c:v>
                </c:pt>
                <c:pt idx="42">
                  <c:v>76.053889613211638</c:v>
                </c:pt>
                <c:pt idx="43">
                  <c:v>75.954861111111114</c:v>
                </c:pt>
                <c:pt idx="44">
                  <c:v>75.856090160381441</c:v>
                </c:pt>
                <c:pt idx="45">
                  <c:v>75.757575757575765</c:v>
                </c:pt>
                <c:pt idx="46">
                  <c:v>75.659316904453092</c:v>
                </c:pt>
                <c:pt idx="47">
                  <c:v>75.561312607944728</c:v>
                </c:pt>
                <c:pt idx="48">
                  <c:v>75.463561880120736</c:v>
                </c:pt>
                <c:pt idx="49">
                  <c:v>75.366063738156768</c:v>
                </c:pt>
                <c:pt idx="50">
                  <c:v>75.268817204301072</c:v>
                </c:pt>
                <c:pt idx="51">
                  <c:v>75.171821305841931</c:v>
                </c:pt>
              </c:numCache>
            </c:numRef>
          </c:yVal>
          <c:smooth val="1"/>
          <c:extLst xmlns:c16r2="http://schemas.microsoft.com/office/drawing/2015/06/chart">
            <c:ext xmlns:c16="http://schemas.microsoft.com/office/drawing/2014/chart" uri="{C3380CC4-5D6E-409C-BE32-E72D297353CC}">
              <c16:uniqueId val="{00000007-C7B9-470E-BF22-6F0D9D6A2854}"/>
            </c:ext>
          </c:extLst>
        </c:ser>
        <c:ser>
          <c:idx val="8"/>
          <c:order val="8"/>
          <c:tx>
            <c:strRef>
              <c:f>temps!$I$19</c:f>
              <c:strCache>
                <c:ptCount val="1"/>
                <c:pt idx="0">
                  <c:v>250 f 0,25</c:v>
                </c:pt>
              </c:strCache>
            </c:strRef>
          </c:tx>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temps!$J$19:$BI$19</c:f>
              <c:numCache>
                <c:formatCode>0</c:formatCode>
                <c:ptCount val="52"/>
                <c:pt idx="0">
                  <c:v>160.91954022988506</c:v>
                </c:pt>
                <c:pt idx="1">
                  <c:v>160.69788797061526</c:v>
                </c:pt>
                <c:pt idx="2">
                  <c:v>160.47684548372305</c:v>
                </c:pt>
                <c:pt idx="3">
                  <c:v>160.25641025641025</c:v>
                </c:pt>
                <c:pt idx="4">
                  <c:v>160.03657978966621</c:v>
                </c:pt>
                <c:pt idx="5">
                  <c:v>159.81735159817353</c:v>
                </c:pt>
                <c:pt idx="6">
                  <c:v>159.59872321021433</c:v>
                </c:pt>
                <c:pt idx="7">
                  <c:v>159.38069216757742</c:v>
                </c:pt>
                <c:pt idx="8">
                  <c:v>159.16325602546613</c:v>
                </c:pt>
                <c:pt idx="9">
                  <c:v>158.9464123524069</c:v>
                </c:pt>
                <c:pt idx="10">
                  <c:v>158.73015873015873</c:v>
                </c:pt>
                <c:pt idx="11">
                  <c:v>158.51449275362319</c:v>
                </c:pt>
                <c:pt idx="12">
                  <c:v>158.29941203075532</c:v>
                </c:pt>
                <c:pt idx="13">
                  <c:v>158.08491418247516</c:v>
                </c:pt>
                <c:pt idx="14">
                  <c:v>157.87099684258007</c:v>
                </c:pt>
                <c:pt idx="15">
                  <c:v>157.65765765765767</c:v>
                </c:pt>
                <c:pt idx="16">
                  <c:v>157.44489428699956</c:v>
                </c:pt>
                <c:pt idx="17">
                  <c:v>157.23270440251574</c:v>
                </c:pt>
                <c:pt idx="18">
                  <c:v>157.02108568864961</c:v>
                </c:pt>
                <c:pt idx="19">
                  <c:v>156.8100358422939</c:v>
                </c:pt>
                <c:pt idx="20">
                  <c:v>156.59955257270693</c:v>
                </c:pt>
                <c:pt idx="21">
                  <c:v>156.38963360142984</c:v>
                </c:pt>
                <c:pt idx="22">
                  <c:v>156.18027666220436</c:v>
                </c:pt>
                <c:pt idx="23">
                  <c:v>155.97147950089126</c:v>
                </c:pt>
                <c:pt idx="24">
                  <c:v>155.76323987538942</c:v>
                </c:pt>
                <c:pt idx="25">
                  <c:v>155.55555555555557</c:v>
                </c:pt>
                <c:pt idx="26">
                  <c:v>155.34842432312473</c:v>
                </c:pt>
                <c:pt idx="27">
                  <c:v>155.1418439716312</c:v>
                </c:pt>
                <c:pt idx="28">
                  <c:v>154.93581230633023</c:v>
                </c:pt>
                <c:pt idx="29">
                  <c:v>154.73032714412025</c:v>
                </c:pt>
                <c:pt idx="30">
                  <c:v>154.52538631346579</c:v>
                </c:pt>
                <c:pt idx="31">
                  <c:v>154.32098765432099</c:v>
                </c:pt>
                <c:pt idx="32">
                  <c:v>154.1171290180537</c:v>
                </c:pt>
                <c:pt idx="33">
                  <c:v>153.91380826737029</c:v>
                </c:pt>
                <c:pt idx="34">
                  <c:v>153.71102327624067</c:v>
                </c:pt>
                <c:pt idx="35">
                  <c:v>153.50877192982458</c:v>
                </c:pt>
                <c:pt idx="36">
                  <c:v>153.30705212439773</c:v>
                </c:pt>
                <c:pt idx="37">
                  <c:v>153.10586176727909</c:v>
                </c:pt>
                <c:pt idx="38">
                  <c:v>152.9051987767584</c:v>
                </c:pt>
                <c:pt idx="39">
                  <c:v>152.70506108202443</c:v>
                </c:pt>
                <c:pt idx="40">
                  <c:v>152.50544662309369</c:v>
                </c:pt>
                <c:pt idx="41">
                  <c:v>152.30635335073978</c:v>
                </c:pt>
                <c:pt idx="42">
                  <c:v>152.10777922642328</c:v>
                </c:pt>
                <c:pt idx="43">
                  <c:v>151.90972222222223</c:v>
                </c:pt>
                <c:pt idx="44">
                  <c:v>151.71218032076288</c:v>
                </c:pt>
                <c:pt idx="45">
                  <c:v>151.51515151515153</c:v>
                </c:pt>
                <c:pt idx="46">
                  <c:v>151.31863380890618</c:v>
                </c:pt>
                <c:pt idx="47">
                  <c:v>151.12262521588946</c:v>
                </c:pt>
                <c:pt idx="48">
                  <c:v>150.92712376024147</c:v>
                </c:pt>
                <c:pt idx="49">
                  <c:v>150.73212747631354</c:v>
                </c:pt>
                <c:pt idx="50">
                  <c:v>150.53763440860214</c:v>
                </c:pt>
                <c:pt idx="51">
                  <c:v>150.34364261168386</c:v>
                </c:pt>
              </c:numCache>
            </c:numRef>
          </c:yVal>
          <c:smooth val="1"/>
          <c:extLst xmlns:c16r2="http://schemas.microsoft.com/office/drawing/2015/06/chart">
            <c:ext xmlns:c16="http://schemas.microsoft.com/office/drawing/2014/chart" uri="{C3380CC4-5D6E-409C-BE32-E72D297353CC}">
              <c16:uniqueId val="{00000008-C7B9-470E-BF22-6F0D9D6A2854}"/>
            </c:ext>
          </c:extLst>
        </c:ser>
        <c:ser>
          <c:idx val="9"/>
          <c:order val="9"/>
          <c:tx>
            <c:strRef>
              <c:f>temps!$I$20</c:f>
              <c:strCache>
                <c:ptCount val="1"/>
                <c:pt idx="0">
                  <c:v>250 f 0,125</c:v>
                </c:pt>
              </c:strCache>
            </c:strRef>
          </c:tx>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temps!$J$20:$BI$20</c:f>
              <c:numCache>
                <c:formatCode>0</c:formatCode>
                <c:ptCount val="52"/>
                <c:pt idx="0">
                  <c:v>321.83908045977012</c:v>
                </c:pt>
                <c:pt idx="1">
                  <c:v>321.39577594123051</c:v>
                </c:pt>
                <c:pt idx="2">
                  <c:v>320.95369096744611</c:v>
                </c:pt>
                <c:pt idx="3">
                  <c:v>320.5128205128205</c:v>
                </c:pt>
                <c:pt idx="4">
                  <c:v>320.07315957933241</c:v>
                </c:pt>
                <c:pt idx="5">
                  <c:v>319.63470319634706</c:v>
                </c:pt>
                <c:pt idx="6">
                  <c:v>319.19744642042866</c:v>
                </c:pt>
                <c:pt idx="7">
                  <c:v>318.76138433515484</c:v>
                </c:pt>
                <c:pt idx="8">
                  <c:v>318.32651205093225</c:v>
                </c:pt>
                <c:pt idx="9">
                  <c:v>317.89282470481379</c:v>
                </c:pt>
                <c:pt idx="10">
                  <c:v>317.46031746031747</c:v>
                </c:pt>
                <c:pt idx="11">
                  <c:v>317.02898550724638</c:v>
                </c:pt>
                <c:pt idx="12">
                  <c:v>316.59882406151064</c:v>
                </c:pt>
                <c:pt idx="13">
                  <c:v>316.16982836495032</c:v>
                </c:pt>
                <c:pt idx="14">
                  <c:v>315.74199368516014</c:v>
                </c:pt>
                <c:pt idx="15">
                  <c:v>315.31531531531533</c:v>
                </c:pt>
                <c:pt idx="16">
                  <c:v>314.88978857399911</c:v>
                </c:pt>
                <c:pt idx="17">
                  <c:v>314.46540880503147</c:v>
                </c:pt>
                <c:pt idx="18">
                  <c:v>314.04217137729921</c:v>
                </c:pt>
                <c:pt idx="19">
                  <c:v>313.6200716845878</c:v>
                </c:pt>
                <c:pt idx="20">
                  <c:v>313.19910514541385</c:v>
                </c:pt>
                <c:pt idx="21">
                  <c:v>312.77926720285967</c:v>
                </c:pt>
                <c:pt idx="22">
                  <c:v>312.36055332440873</c:v>
                </c:pt>
                <c:pt idx="23">
                  <c:v>311.94295900178253</c:v>
                </c:pt>
                <c:pt idx="24">
                  <c:v>311.52647975077883</c:v>
                </c:pt>
                <c:pt idx="25">
                  <c:v>311.11111111111114</c:v>
                </c:pt>
                <c:pt idx="26">
                  <c:v>310.69684864624946</c:v>
                </c:pt>
                <c:pt idx="27">
                  <c:v>310.28368794326241</c:v>
                </c:pt>
                <c:pt idx="28">
                  <c:v>309.87162461266047</c:v>
                </c:pt>
                <c:pt idx="29">
                  <c:v>309.46065428824051</c:v>
                </c:pt>
                <c:pt idx="30">
                  <c:v>309.05077262693158</c:v>
                </c:pt>
                <c:pt idx="31">
                  <c:v>308.64197530864197</c:v>
                </c:pt>
                <c:pt idx="32">
                  <c:v>308.23425803610741</c:v>
                </c:pt>
                <c:pt idx="33">
                  <c:v>307.82761653474057</c:v>
                </c:pt>
                <c:pt idx="34">
                  <c:v>307.42204655248133</c:v>
                </c:pt>
                <c:pt idx="35">
                  <c:v>307.01754385964915</c:v>
                </c:pt>
                <c:pt idx="36">
                  <c:v>306.61410424879546</c:v>
                </c:pt>
                <c:pt idx="37">
                  <c:v>306.21172353455819</c:v>
                </c:pt>
                <c:pt idx="38">
                  <c:v>305.81039755351679</c:v>
                </c:pt>
                <c:pt idx="39">
                  <c:v>305.41012216404886</c:v>
                </c:pt>
                <c:pt idx="40">
                  <c:v>305.01089324618738</c:v>
                </c:pt>
                <c:pt idx="41">
                  <c:v>304.61270670147957</c:v>
                </c:pt>
                <c:pt idx="42">
                  <c:v>304.21555845284655</c:v>
                </c:pt>
                <c:pt idx="43">
                  <c:v>303.81944444444446</c:v>
                </c:pt>
                <c:pt idx="44">
                  <c:v>303.42436064152577</c:v>
                </c:pt>
                <c:pt idx="45">
                  <c:v>303.03030303030306</c:v>
                </c:pt>
                <c:pt idx="46">
                  <c:v>302.63726761781237</c:v>
                </c:pt>
                <c:pt idx="47">
                  <c:v>302.24525043177891</c:v>
                </c:pt>
                <c:pt idx="48">
                  <c:v>301.85424752048294</c:v>
                </c:pt>
                <c:pt idx="49">
                  <c:v>301.46425495262707</c:v>
                </c:pt>
                <c:pt idx="50">
                  <c:v>301.07526881720429</c:v>
                </c:pt>
                <c:pt idx="51">
                  <c:v>300.68728522336772</c:v>
                </c:pt>
              </c:numCache>
            </c:numRef>
          </c:yVal>
          <c:smooth val="1"/>
          <c:extLst xmlns:c16r2="http://schemas.microsoft.com/office/drawing/2015/06/chart">
            <c:ext xmlns:c16="http://schemas.microsoft.com/office/drawing/2014/chart" uri="{C3380CC4-5D6E-409C-BE32-E72D297353CC}">
              <c16:uniqueId val="{00000009-C7B9-470E-BF22-6F0D9D6A2854}"/>
            </c:ext>
          </c:extLst>
        </c:ser>
        <c:ser>
          <c:idx val="10"/>
          <c:order val="10"/>
          <c:tx>
            <c:strRef>
              <c:f>temps!$I$21</c:f>
              <c:strCache>
                <c:ptCount val="1"/>
                <c:pt idx="0">
                  <c:v>120 mn</c:v>
                </c:pt>
              </c:strCache>
            </c:strRef>
          </c:tx>
          <c:xVal>
            <c:numRef>
              <c:f>temps!$J$10:$BI$10</c:f>
              <c:numCache>
                <c:formatCode>General</c:formatCode>
                <c:ptCount val="52"/>
                <c:pt idx="0">
                  <c:v>14500</c:v>
                </c:pt>
                <c:pt idx="1">
                  <c:v>14520</c:v>
                </c:pt>
                <c:pt idx="2">
                  <c:v>14540</c:v>
                </c:pt>
                <c:pt idx="3">
                  <c:v>14560</c:v>
                </c:pt>
                <c:pt idx="4">
                  <c:v>14580</c:v>
                </c:pt>
                <c:pt idx="5">
                  <c:v>14600</c:v>
                </c:pt>
                <c:pt idx="6">
                  <c:v>14620</c:v>
                </c:pt>
                <c:pt idx="7">
                  <c:v>14640</c:v>
                </c:pt>
                <c:pt idx="8">
                  <c:v>14660</c:v>
                </c:pt>
                <c:pt idx="9">
                  <c:v>14680</c:v>
                </c:pt>
                <c:pt idx="10">
                  <c:v>14700</c:v>
                </c:pt>
                <c:pt idx="11">
                  <c:v>14720</c:v>
                </c:pt>
                <c:pt idx="12">
                  <c:v>14740</c:v>
                </c:pt>
                <c:pt idx="13">
                  <c:v>14760</c:v>
                </c:pt>
                <c:pt idx="14">
                  <c:v>14780</c:v>
                </c:pt>
                <c:pt idx="15">
                  <c:v>14800</c:v>
                </c:pt>
                <c:pt idx="16">
                  <c:v>14820</c:v>
                </c:pt>
                <c:pt idx="17">
                  <c:v>14840</c:v>
                </c:pt>
                <c:pt idx="18">
                  <c:v>14860</c:v>
                </c:pt>
                <c:pt idx="19">
                  <c:v>14880</c:v>
                </c:pt>
                <c:pt idx="20">
                  <c:v>14900</c:v>
                </c:pt>
                <c:pt idx="21">
                  <c:v>14920</c:v>
                </c:pt>
                <c:pt idx="22">
                  <c:v>14940</c:v>
                </c:pt>
                <c:pt idx="23">
                  <c:v>14960</c:v>
                </c:pt>
                <c:pt idx="24">
                  <c:v>14980</c:v>
                </c:pt>
                <c:pt idx="25">
                  <c:v>15000</c:v>
                </c:pt>
                <c:pt idx="26">
                  <c:v>15020</c:v>
                </c:pt>
                <c:pt idx="27">
                  <c:v>15040</c:v>
                </c:pt>
                <c:pt idx="28">
                  <c:v>15060</c:v>
                </c:pt>
                <c:pt idx="29">
                  <c:v>15080</c:v>
                </c:pt>
                <c:pt idx="30">
                  <c:v>15100</c:v>
                </c:pt>
                <c:pt idx="31">
                  <c:v>15120</c:v>
                </c:pt>
                <c:pt idx="32">
                  <c:v>15140</c:v>
                </c:pt>
                <c:pt idx="33">
                  <c:v>15160</c:v>
                </c:pt>
                <c:pt idx="34">
                  <c:v>15180</c:v>
                </c:pt>
                <c:pt idx="35">
                  <c:v>15200</c:v>
                </c:pt>
                <c:pt idx="36">
                  <c:v>15220</c:v>
                </c:pt>
                <c:pt idx="37">
                  <c:v>15240</c:v>
                </c:pt>
                <c:pt idx="38">
                  <c:v>15260</c:v>
                </c:pt>
                <c:pt idx="39">
                  <c:v>15280</c:v>
                </c:pt>
                <c:pt idx="40">
                  <c:v>15300</c:v>
                </c:pt>
                <c:pt idx="41">
                  <c:v>15320</c:v>
                </c:pt>
                <c:pt idx="42">
                  <c:v>15340</c:v>
                </c:pt>
                <c:pt idx="43">
                  <c:v>15360</c:v>
                </c:pt>
                <c:pt idx="44">
                  <c:v>15380</c:v>
                </c:pt>
                <c:pt idx="45">
                  <c:v>15400</c:v>
                </c:pt>
                <c:pt idx="46">
                  <c:v>15420</c:v>
                </c:pt>
                <c:pt idx="47">
                  <c:v>15440</c:v>
                </c:pt>
                <c:pt idx="48">
                  <c:v>15460</c:v>
                </c:pt>
                <c:pt idx="49">
                  <c:v>15480</c:v>
                </c:pt>
                <c:pt idx="50">
                  <c:v>15500</c:v>
                </c:pt>
                <c:pt idx="51">
                  <c:v>15520</c:v>
                </c:pt>
              </c:numCache>
            </c:numRef>
          </c:xVal>
          <c:yVal>
            <c:numRef>
              <c:f>temps!$J$21:$BI$21</c:f>
              <c:numCache>
                <c:formatCode>General</c:formatCode>
                <c:ptCount val="52"/>
                <c:pt idx="0">
                  <c:v>120</c:v>
                </c:pt>
                <c:pt idx="1">
                  <c:v>120</c:v>
                </c:pt>
                <c:pt idx="2">
                  <c:v>120</c:v>
                </c:pt>
                <c:pt idx="3">
                  <c:v>120</c:v>
                </c:pt>
                <c:pt idx="4">
                  <c:v>120</c:v>
                </c:pt>
                <c:pt idx="5">
                  <c:v>120</c:v>
                </c:pt>
                <c:pt idx="6">
                  <c:v>120</c:v>
                </c:pt>
                <c:pt idx="7">
                  <c:v>120</c:v>
                </c:pt>
                <c:pt idx="8">
                  <c:v>120</c:v>
                </c:pt>
                <c:pt idx="9">
                  <c:v>120</c:v>
                </c:pt>
                <c:pt idx="10">
                  <c:v>120</c:v>
                </c:pt>
                <c:pt idx="11">
                  <c:v>120</c:v>
                </c:pt>
                <c:pt idx="12">
                  <c:v>120</c:v>
                </c:pt>
                <c:pt idx="13">
                  <c:v>120</c:v>
                </c:pt>
                <c:pt idx="14">
                  <c:v>120</c:v>
                </c:pt>
                <c:pt idx="15">
                  <c:v>120</c:v>
                </c:pt>
                <c:pt idx="16">
                  <c:v>120</c:v>
                </c:pt>
                <c:pt idx="17">
                  <c:v>120</c:v>
                </c:pt>
                <c:pt idx="18">
                  <c:v>120</c:v>
                </c:pt>
                <c:pt idx="19">
                  <c:v>120</c:v>
                </c:pt>
                <c:pt idx="20">
                  <c:v>120</c:v>
                </c:pt>
                <c:pt idx="21">
                  <c:v>120</c:v>
                </c:pt>
                <c:pt idx="22">
                  <c:v>120</c:v>
                </c:pt>
                <c:pt idx="23">
                  <c:v>120</c:v>
                </c:pt>
                <c:pt idx="24">
                  <c:v>120</c:v>
                </c:pt>
                <c:pt idx="25">
                  <c:v>120</c:v>
                </c:pt>
                <c:pt idx="26">
                  <c:v>120</c:v>
                </c:pt>
                <c:pt idx="27">
                  <c:v>120</c:v>
                </c:pt>
                <c:pt idx="28">
                  <c:v>120</c:v>
                </c:pt>
                <c:pt idx="29">
                  <c:v>120</c:v>
                </c:pt>
                <c:pt idx="30">
                  <c:v>120</c:v>
                </c:pt>
                <c:pt idx="31">
                  <c:v>120</c:v>
                </c:pt>
                <c:pt idx="32">
                  <c:v>120</c:v>
                </c:pt>
                <c:pt idx="33">
                  <c:v>120</c:v>
                </c:pt>
                <c:pt idx="34">
                  <c:v>120</c:v>
                </c:pt>
                <c:pt idx="35">
                  <c:v>120</c:v>
                </c:pt>
                <c:pt idx="36">
                  <c:v>120</c:v>
                </c:pt>
                <c:pt idx="37">
                  <c:v>120</c:v>
                </c:pt>
                <c:pt idx="38">
                  <c:v>120</c:v>
                </c:pt>
                <c:pt idx="39">
                  <c:v>120</c:v>
                </c:pt>
                <c:pt idx="40">
                  <c:v>120</c:v>
                </c:pt>
                <c:pt idx="41">
                  <c:v>120</c:v>
                </c:pt>
                <c:pt idx="42">
                  <c:v>120</c:v>
                </c:pt>
                <c:pt idx="43">
                  <c:v>120</c:v>
                </c:pt>
                <c:pt idx="44">
                  <c:v>120</c:v>
                </c:pt>
                <c:pt idx="45">
                  <c:v>120</c:v>
                </c:pt>
                <c:pt idx="46">
                  <c:v>120</c:v>
                </c:pt>
                <c:pt idx="47">
                  <c:v>120</c:v>
                </c:pt>
                <c:pt idx="48">
                  <c:v>120</c:v>
                </c:pt>
                <c:pt idx="49">
                  <c:v>120</c:v>
                </c:pt>
                <c:pt idx="50">
                  <c:v>120</c:v>
                </c:pt>
                <c:pt idx="51">
                  <c:v>120</c:v>
                </c:pt>
              </c:numCache>
            </c:numRef>
          </c:yVal>
          <c:smooth val="1"/>
          <c:extLst xmlns:c16r2="http://schemas.microsoft.com/office/drawing/2015/06/chart">
            <c:ext xmlns:c16="http://schemas.microsoft.com/office/drawing/2014/chart" uri="{C3380CC4-5D6E-409C-BE32-E72D297353CC}">
              <c16:uniqueId val="{0000000A-C7B9-470E-BF22-6F0D9D6A2854}"/>
            </c:ext>
          </c:extLst>
        </c:ser>
        <c:dLbls>
          <c:showLegendKey val="0"/>
          <c:showVal val="0"/>
          <c:showCatName val="0"/>
          <c:showSerName val="0"/>
          <c:showPercent val="0"/>
          <c:showBubbleSize val="0"/>
        </c:dLbls>
        <c:axId val="97241344"/>
        <c:axId val="97251328"/>
      </c:scatterChart>
      <c:valAx>
        <c:axId val="97241344"/>
        <c:scaling>
          <c:orientation val="minMax"/>
        </c:scaling>
        <c:delete val="0"/>
        <c:axPos val="b"/>
        <c:numFmt formatCode="General" sourceLinked="1"/>
        <c:majorTickMark val="out"/>
        <c:minorTickMark val="none"/>
        <c:tickLblPos val="nextTo"/>
        <c:crossAx val="97251328"/>
        <c:crosses val="autoZero"/>
        <c:crossBetween val="midCat"/>
      </c:valAx>
      <c:valAx>
        <c:axId val="97251328"/>
        <c:scaling>
          <c:orientation val="minMax"/>
        </c:scaling>
        <c:delete val="0"/>
        <c:axPos val="l"/>
        <c:majorGridlines/>
        <c:numFmt formatCode="0" sourceLinked="1"/>
        <c:majorTickMark val="out"/>
        <c:minorTickMark val="none"/>
        <c:tickLblPos val="nextTo"/>
        <c:crossAx val="972413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trlProps/ctrlProp1.xml><?xml version="1.0" encoding="utf-8"?>
<formControlPr xmlns="http://schemas.microsoft.com/office/spreadsheetml/2009/9/main" objectType="CheckBox" fmlaLink="$M$15"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9.emf"/><Relationship Id="rId4"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image" Target="../media/image11.emf"/><Relationship Id="rId7" Type="http://schemas.openxmlformats.org/officeDocument/2006/relationships/image" Target="../media/image15.emf"/><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image" Target="../media/image14.emf"/><Relationship Id="rId5" Type="http://schemas.openxmlformats.org/officeDocument/2006/relationships/image" Target="../media/image13.emf"/><Relationship Id="rId4" Type="http://schemas.openxmlformats.org/officeDocument/2006/relationships/image" Target="../media/image12.emf"/></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17.emf"/><Relationship Id="rId1" Type="http://schemas.openxmlformats.org/officeDocument/2006/relationships/image" Target="../media/image16.emf"/><Relationship Id="rId5" Type="http://schemas.openxmlformats.org/officeDocument/2006/relationships/image" Target="../media/image20.emf"/><Relationship Id="rId4" Type="http://schemas.openxmlformats.org/officeDocument/2006/relationships/image" Target="../media/image19.emf"/></Relationships>
</file>

<file path=xl/drawings/drawing1.xml><?xml version="1.0" encoding="utf-8"?>
<xdr:wsDr xmlns:xdr="http://schemas.openxmlformats.org/drawingml/2006/spreadsheetDrawing" xmlns:a="http://schemas.openxmlformats.org/drawingml/2006/main">
  <xdr:twoCellAnchor editAs="oneCell">
    <xdr:from>
      <xdr:col>1</xdr:col>
      <xdr:colOff>719915</xdr:colOff>
      <xdr:row>43</xdr:row>
      <xdr:rowOff>4039</xdr:rowOff>
    </xdr:from>
    <xdr:to>
      <xdr:col>10</xdr:col>
      <xdr:colOff>609157</xdr:colOff>
      <xdr:row>63</xdr:row>
      <xdr:rowOff>44303</xdr:rowOff>
    </xdr:to>
    <xdr:pic>
      <xdr:nvPicPr>
        <xdr:cNvPr id="6" name="Image 5"/>
        <xdr:cNvPicPr>
          <a:picLocks noChangeAspect="1"/>
        </xdr:cNvPicPr>
      </xdr:nvPicPr>
      <xdr:blipFill>
        <a:blip xmlns:r="http://schemas.openxmlformats.org/officeDocument/2006/relationships" r:embed="rId1"/>
        <a:stretch>
          <a:fillRect/>
        </a:stretch>
      </xdr:blipFill>
      <xdr:spPr>
        <a:xfrm>
          <a:off x="886049" y="12530522"/>
          <a:ext cx="6767178" cy="3805961"/>
        </a:xfrm>
        <a:prstGeom prst="rect">
          <a:avLst/>
        </a:prstGeom>
      </xdr:spPr>
    </xdr:pic>
    <xdr:clientData/>
  </xdr:twoCellAnchor>
  <xdr:twoCellAnchor editAs="oneCell">
    <xdr:from>
      <xdr:col>1</xdr:col>
      <xdr:colOff>376570</xdr:colOff>
      <xdr:row>105</xdr:row>
      <xdr:rowOff>11075</xdr:rowOff>
    </xdr:from>
    <xdr:to>
      <xdr:col>10</xdr:col>
      <xdr:colOff>689111</xdr:colOff>
      <xdr:row>122</xdr:row>
      <xdr:rowOff>57851</xdr:rowOff>
    </xdr:to>
    <xdr:pic>
      <xdr:nvPicPr>
        <xdr:cNvPr id="8" name="Image 7"/>
        <xdr:cNvPicPr>
          <a:picLocks noChangeAspect="1"/>
        </xdr:cNvPicPr>
      </xdr:nvPicPr>
      <xdr:blipFill>
        <a:blip xmlns:r="http://schemas.openxmlformats.org/officeDocument/2006/relationships" r:embed="rId2"/>
        <a:stretch>
          <a:fillRect/>
        </a:stretch>
      </xdr:blipFill>
      <xdr:spPr>
        <a:xfrm>
          <a:off x="542704" y="24277674"/>
          <a:ext cx="7190477" cy="3247619"/>
        </a:xfrm>
        <a:prstGeom prst="rect">
          <a:avLst/>
        </a:prstGeom>
      </xdr:spPr>
    </xdr:pic>
    <xdr:clientData/>
  </xdr:twoCellAnchor>
  <xdr:twoCellAnchor editAs="oneCell">
    <xdr:from>
      <xdr:col>1</xdr:col>
      <xdr:colOff>465173</xdr:colOff>
      <xdr:row>88</xdr:row>
      <xdr:rowOff>22151</xdr:rowOff>
    </xdr:from>
    <xdr:to>
      <xdr:col>5</xdr:col>
      <xdr:colOff>417837</xdr:colOff>
      <xdr:row>101</xdr:row>
      <xdr:rowOff>279209</xdr:rowOff>
    </xdr:to>
    <xdr:pic>
      <xdr:nvPicPr>
        <xdr:cNvPr id="2" name="Image 1"/>
        <xdr:cNvPicPr>
          <a:picLocks noChangeAspect="1"/>
        </xdr:cNvPicPr>
      </xdr:nvPicPr>
      <xdr:blipFill>
        <a:blip xmlns:r="http://schemas.openxmlformats.org/officeDocument/2006/relationships" r:embed="rId3"/>
        <a:stretch>
          <a:fillRect/>
        </a:stretch>
      </xdr:blipFill>
      <xdr:spPr>
        <a:xfrm>
          <a:off x="631307" y="21076831"/>
          <a:ext cx="3009524" cy="2704762"/>
        </a:xfrm>
        <a:prstGeom prst="rect">
          <a:avLst/>
        </a:prstGeom>
      </xdr:spPr>
    </xdr:pic>
    <xdr:clientData/>
  </xdr:twoCellAnchor>
  <xdr:twoCellAnchor editAs="oneCell">
    <xdr:from>
      <xdr:col>2</xdr:col>
      <xdr:colOff>207817</xdr:colOff>
      <xdr:row>71</xdr:row>
      <xdr:rowOff>147205</xdr:rowOff>
    </xdr:from>
    <xdr:to>
      <xdr:col>6</xdr:col>
      <xdr:colOff>521722</xdr:colOff>
      <xdr:row>79</xdr:row>
      <xdr:rowOff>70824</xdr:rowOff>
    </xdr:to>
    <xdr:pic>
      <xdr:nvPicPr>
        <xdr:cNvPr id="73" name="Image 72"/>
        <xdr:cNvPicPr>
          <a:picLocks noChangeAspect="1"/>
        </xdr:cNvPicPr>
      </xdr:nvPicPr>
      <xdr:blipFill>
        <a:blip xmlns:r="http://schemas.openxmlformats.org/officeDocument/2006/relationships" r:embed="rId4"/>
        <a:stretch>
          <a:fillRect/>
        </a:stretch>
      </xdr:blipFill>
      <xdr:spPr>
        <a:xfrm>
          <a:off x="1134340" y="17855046"/>
          <a:ext cx="3361905" cy="1447619"/>
        </a:xfrm>
        <a:prstGeom prst="rect">
          <a:avLst/>
        </a:prstGeom>
      </xdr:spPr>
    </xdr:pic>
    <xdr:clientData/>
  </xdr:twoCellAnchor>
  <xdr:twoCellAnchor editAs="oneCell">
    <xdr:from>
      <xdr:col>1</xdr:col>
      <xdr:colOff>560293</xdr:colOff>
      <xdr:row>131</xdr:row>
      <xdr:rowOff>17523</xdr:rowOff>
    </xdr:from>
    <xdr:to>
      <xdr:col>16</xdr:col>
      <xdr:colOff>327486</xdr:colOff>
      <xdr:row>138</xdr:row>
      <xdr:rowOff>87229</xdr:rowOff>
    </xdr:to>
    <xdr:pic>
      <xdr:nvPicPr>
        <xdr:cNvPr id="23" name="Image 22"/>
        <xdr:cNvPicPr>
          <a:picLocks noChangeAspect="1"/>
        </xdr:cNvPicPr>
      </xdr:nvPicPr>
      <xdr:blipFill>
        <a:blip xmlns:r="http://schemas.openxmlformats.org/officeDocument/2006/relationships" r:embed="rId5"/>
        <a:stretch>
          <a:fillRect/>
        </a:stretch>
      </xdr:blipFill>
      <xdr:spPr>
        <a:xfrm>
          <a:off x="722778" y="26446597"/>
          <a:ext cx="11197193" cy="1403205"/>
        </a:xfrm>
        <a:prstGeom prst="rect">
          <a:avLst/>
        </a:prstGeom>
      </xdr:spPr>
    </xdr:pic>
    <xdr:clientData/>
  </xdr:twoCellAnchor>
  <xdr:twoCellAnchor>
    <xdr:from>
      <xdr:col>5</xdr:col>
      <xdr:colOff>268432</xdr:colOff>
      <xdr:row>71</xdr:row>
      <xdr:rowOff>161925</xdr:rowOff>
    </xdr:from>
    <xdr:to>
      <xdr:col>6</xdr:col>
      <xdr:colOff>571500</xdr:colOff>
      <xdr:row>78</xdr:row>
      <xdr:rowOff>51954</xdr:rowOff>
    </xdr:to>
    <xdr:sp macro="" textlink="">
      <xdr:nvSpPr>
        <xdr:cNvPr id="5" name="Rectangle 4">
          <a:extLst>
            <a:ext uri="{FF2B5EF4-FFF2-40B4-BE49-F238E27FC236}">
              <a16:creationId xmlns:a16="http://schemas.microsoft.com/office/drawing/2014/main" xmlns="" id="{00000000-0008-0000-0000-000005000000}"/>
            </a:ext>
          </a:extLst>
        </xdr:cNvPr>
        <xdr:cNvSpPr/>
      </xdr:nvSpPr>
      <xdr:spPr>
        <a:xfrm>
          <a:off x="3480955" y="17869766"/>
          <a:ext cx="1065068" cy="1223529"/>
        </a:xfrm>
        <a:prstGeom prst="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581026</xdr:colOff>
      <xdr:row>70</xdr:row>
      <xdr:rowOff>19050</xdr:rowOff>
    </xdr:from>
    <xdr:to>
      <xdr:col>7</xdr:col>
      <xdr:colOff>638175</xdr:colOff>
      <xdr:row>71</xdr:row>
      <xdr:rowOff>152400</xdr:rowOff>
    </xdr:to>
    <xdr:cxnSp macro="">
      <xdr:nvCxnSpPr>
        <xdr:cNvPr id="7" name="Connecteur droit avec flèche 6">
          <a:extLst>
            <a:ext uri="{FF2B5EF4-FFF2-40B4-BE49-F238E27FC236}">
              <a16:creationId xmlns:a16="http://schemas.microsoft.com/office/drawing/2014/main" xmlns="" id="{00000000-0008-0000-0000-000007000000}"/>
            </a:ext>
          </a:extLst>
        </xdr:cNvPr>
        <xdr:cNvCxnSpPr/>
      </xdr:nvCxnSpPr>
      <xdr:spPr>
        <a:xfrm flipH="1">
          <a:off x="4552951" y="7791450"/>
          <a:ext cx="819149" cy="323850"/>
        </a:xfrm>
        <a:prstGeom prst="straightConnector1">
          <a:avLst/>
        </a:prstGeom>
        <a:ln w="28575">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647700</xdr:colOff>
      <xdr:row>68</xdr:row>
      <xdr:rowOff>85725</xdr:rowOff>
    </xdr:from>
    <xdr:to>
      <xdr:col>11</xdr:col>
      <xdr:colOff>104775</xdr:colOff>
      <xdr:row>72</xdr:row>
      <xdr:rowOff>57150</xdr:rowOff>
    </xdr:to>
    <xdr:sp macro="" textlink="">
      <xdr:nvSpPr>
        <xdr:cNvPr id="11" name="ZoneTexte 10">
          <a:extLst>
            <a:ext uri="{FF2B5EF4-FFF2-40B4-BE49-F238E27FC236}">
              <a16:creationId xmlns:a16="http://schemas.microsoft.com/office/drawing/2014/main" xmlns="" id="{00000000-0008-0000-0000-00000B000000}"/>
            </a:ext>
          </a:extLst>
        </xdr:cNvPr>
        <xdr:cNvSpPr txBox="1"/>
      </xdr:nvSpPr>
      <xdr:spPr>
        <a:xfrm>
          <a:off x="5381625" y="7477125"/>
          <a:ext cx="2505075" cy="733425"/>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reporter  dans ce cadre les données mentionnées  dans le rapport d'essais</a:t>
          </a:r>
        </a:p>
      </xdr:txBody>
    </xdr:sp>
    <xdr:clientData/>
  </xdr:twoCellAnchor>
  <xdr:twoCellAnchor>
    <xdr:from>
      <xdr:col>6</xdr:col>
      <xdr:colOff>69272</xdr:colOff>
      <xdr:row>79</xdr:row>
      <xdr:rowOff>0</xdr:rowOff>
    </xdr:from>
    <xdr:to>
      <xdr:col>7</xdr:col>
      <xdr:colOff>257175</xdr:colOff>
      <xdr:row>80</xdr:row>
      <xdr:rowOff>104775</xdr:rowOff>
    </xdr:to>
    <xdr:cxnSp macro="">
      <xdr:nvCxnSpPr>
        <xdr:cNvPr id="12" name="Connecteur droit avec flèche 11">
          <a:extLst>
            <a:ext uri="{FF2B5EF4-FFF2-40B4-BE49-F238E27FC236}">
              <a16:creationId xmlns:a16="http://schemas.microsoft.com/office/drawing/2014/main" xmlns="" id="{00000000-0008-0000-0000-00000C000000}"/>
            </a:ext>
          </a:extLst>
        </xdr:cNvPr>
        <xdr:cNvCxnSpPr/>
      </xdr:nvCxnSpPr>
      <xdr:spPr>
        <a:xfrm flipH="1" flipV="1">
          <a:off x="4043795" y="19231841"/>
          <a:ext cx="949903" cy="295275"/>
        </a:xfrm>
        <a:prstGeom prst="straightConnector1">
          <a:avLst/>
        </a:prstGeom>
        <a:ln w="28575">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281421</xdr:colOff>
      <xdr:row>79</xdr:row>
      <xdr:rowOff>26844</xdr:rowOff>
    </xdr:from>
    <xdr:to>
      <xdr:col>12</xdr:col>
      <xdr:colOff>181841</xdr:colOff>
      <xdr:row>82</xdr:row>
      <xdr:rowOff>112568</xdr:rowOff>
    </xdr:to>
    <xdr:sp macro="" textlink="">
      <xdr:nvSpPr>
        <xdr:cNvPr id="17" name="ZoneTexte 16">
          <a:extLst>
            <a:ext uri="{FF2B5EF4-FFF2-40B4-BE49-F238E27FC236}">
              <a16:creationId xmlns:a16="http://schemas.microsoft.com/office/drawing/2014/main" xmlns="" id="{00000000-0008-0000-0000-000011000000}"/>
            </a:ext>
          </a:extLst>
        </xdr:cNvPr>
        <xdr:cNvSpPr txBox="1"/>
      </xdr:nvSpPr>
      <xdr:spPr>
        <a:xfrm>
          <a:off x="5017944" y="19258685"/>
          <a:ext cx="3710420" cy="657224"/>
        </a:xfrm>
        <a:prstGeom prst="rect">
          <a:avLst/>
        </a:prstGeom>
        <a:solidFill>
          <a:srgbClr val="FF0000"/>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IMPORTANT</a:t>
          </a:r>
          <a:r>
            <a:rPr lang="fr-FR" sz="1100" b="1" baseline="0"/>
            <a:t> : </a:t>
          </a:r>
          <a:r>
            <a:rPr lang="fr-FR" sz="1100" b="1"/>
            <a:t>case à cocher  uniquement si le laboratoire à démontré l'impossibilité technique d'atteindre une</a:t>
          </a:r>
          <a:r>
            <a:rPr lang="fr-FR" sz="1100" b="1" baseline="0"/>
            <a:t> </a:t>
          </a:r>
          <a:r>
            <a:rPr lang="fr-FR" sz="1100" b="1"/>
            <a:t>SA de 1  </a:t>
          </a:r>
        </a:p>
        <a:p>
          <a:pPr algn="ctr"/>
          <a:r>
            <a:rPr lang="fr-FR" sz="1100" b="1"/>
            <a:t>arrêté du 14 08 2012 </a:t>
          </a:r>
          <a:r>
            <a:rPr lang="fr-FR" sz="1100" b="1">
              <a:solidFill>
                <a:schemeClr val="dk1"/>
              </a:solidFill>
              <a:effectLst/>
              <a:latin typeface="+mn-lt"/>
              <a:ea typeface="+mn-ea"/>
              <a:cs typeface="+mn-cs"/>
            </a:rPr>
            <a:t>article 6 </a:t>
          </a:r>
          <a:r>
            <a:rPr lang="fr-FR" sz="1100" b="1" baseline="0">
              <a:solidFill>
                <a:schemeClr val="dk1"/>
              </a:solidFill>
              <a:effectLst/>
              <a:latin typeface="+mn-lt"/>
              <a:ea typeface="+mn-ea"/>
              <a:cs typeface="+mn-cs"/>
            </a:rPr>
            <a:t> </a:t>
          </a:r>
          <a:r>
            <a:rPr lang="fr-FR" sz="1100" b="1">
              <a:solidFill>
                <a:schemeClr val="dk1"/>
              </a:solidFill>
              <a:effectLst/>
              <a:latin typeface="+mn-lt"/>
              <a:ea typeface="+mn-ea"/>
              <a:cs typeface="+mn-cs"/>
            </a:rPr>
            <a:t>2°)</a:t>
          </a:r>
          <a:endParaRPr lang="fr-FR" sz="1100" b="1"/>
        </a:p>
      </xdr:txBody>
    </xdr:sp>
    <xdr:clientData/>
  </xdr:twoCellAnchor>
  <xdr:twoCellAnchor>
    <xdr:from>
      <xdr:col>1</xdr:col>
      <xdr:colOff>714375</xdr:colOff>
      <xdr:row>43</xdr:row>
      <xdr:rowOff>155058</xdr:rowOff>
    </xdr:from>
    <xdr:to>
      <xdr:col>4</xdr:col>
      <xdr:colOff>276225</xdr:colOff>
      <xdr:row>48</xdr:row>
      <xdr:rowOff>19050</xdr:rowOff>
    </xdr:to>
    <xdr:sp macro="" textlink="">
      <xdr:nvSpPr>
        <xdr:cNvPr id="9" name="ZoneTexte 8">
          <a:extLst>
            <a:ext uri="{FF2B5EF4-FFF2-40B4-BE49-F238E27FC236}">
              <a16:creationId xmlns:a16="http://schemas.microsoft.com/office/drawing/2014/main" xmlns="" id="{00000000-0008-0000-0000-000009000000}"/>
            </a:ext>
          </a:extLst>
        </xdr:cNvPr>
        <xdr:cNvSpPr txBox="1"/>
      </xdr:nvSpPr>
      <xdr:spPr>
        <a:xfrm>
          <a:off x="880509" y="12681541"/>
          <a:ext cx="1854495" cy="805416"/>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3200">
              <a:solidFill>
                <a:srgbClr val="FF0000"/>
              </a:solidFill>
            </a:rPr>
            <a:t>1</a:t>
          </a:r>
          <a:r>
            <a:rPr lang="fr-FR" sz="1100"/>
            <a:t> </a:t>
          </a:r>
        </a:p>
      </xdr:txBody>
    </xdr:sp>
    <xdr:clientData/>
  </xdr:twoCellAnchor>
  <xdr:twoCellAnchor>
    <xdr:from>
      <xdr:col>1</xdr:col>
      <xdr:colOff>714374</xdr:colOff>
      <xdr:row>48</xdr:row>
      <xdr:rowOff>66674</xdr:rowOff>
    </xdr:from>
    <xdr:to>
      <xdr:col>4</xdr:col>
      <xdr:colOff>285749</xdr:colOff>
      <xdr:row>55</xdr:row>
      <xdr:rowOff>133349</xdr:rowOff>
    </xdr:to>
    <xdr:sp macro="" textlink="">
      <xdr:nvSpPr>
        <xdr:cNvPr id="15" name="ZoneTexte 14">
          <a:extLst>
            <a:ext uri="{FF2B5EF4-FFF2-40B4-BE49-F238E27FC236}">
              <a16:creationId xmlns:a16="http://schemas.microsoft.com/office/drawing/2014/main" xmlns="" id="{00000000-0008-0000-0000-00000F000000}"/>
            </a:ext>
          </a:extLst>
        </xdr:cNvPr>
        <xdr:cNvSpPr txBox="1"/>
      </xdr:nvSpPr>
      <xdr:spPr>
        <a:xfrm>
          <a:off x="876299" y="9601199"/>
          <a:ext cx="1857375" cy="1400175"/>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3200">
              <a:solidFill>
                <a:srgbClr val="FF0000"/>
              </a:solidFill>
            </a:rPr>
            <a:t>3</a:t>
          </a:r>
          <a:r>
            <a:rPr lang="fr-FR" sz="1100"/>
            <a:t> </a:t>
          </a:r>
        </a:p>
      </xdr:txBody>
    </xdr:sp>
    <xdr:clientData/>
  </xdr:twoCellAnchor>
  <xdr:twoCellAnchor>
    <xdr:from>
      <xdr:col>4</xdr:col>
      <xdr:colOff>323848</xdr:colOff>
      <xdr:row>43</xdr:row>
      <xdr:rowOff>166134</xdr:rowOff>
    </xdr:from>
    <xdr:to>
      <xdr:col>9</xdr:col>
      <xdr:colOff>708837</xdr:colOff>
      <xdr:row>55</xdr:row>
      <xdr:rowOff>152400</xdr:rowOff>
    </xdr:to>
    <xdr:sp macro="" textlink="">
      <xdr:nvSpPr>
        <xdr:cNvPr id="16" name="ZoneTexte 15">
          <a:extLst>
            <a:ext uri="{FF2B5EF4-FFF2-40B4-BE49-F238E27FC236}">
              <a16:creationId xmlns:a16="http://schemas.microsoft.com/office/drawing/2014/main" xmlns="" id="{00000000-0008-0000-0000-000010000000}"/>
            </a:ext>
          </a:extLst>
        </xdr:cNvPr>
        <xdr:cNvSpPr txBox="1"/>
      </xdr:nvSpPr>
      <xdr:spPr>
        <a:xfrm>
          <a:off x="2782627" y="12692617"/>
          <a:ext cx="4206065" cy="2245684"/>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3200">
              <a:solidFill>
                <a:srgbClr val="FF0000"/>
              </a:solidFill>
            </a:rPr>
            <a:t>4</a:t>
          </a:r>
          <a:r>
            <a:rPr lang="fr-FR" sz="1100"/>
            <a:t> </a:t>
          </a:r>
        </a:p>
      </xdr:txBody>
    </xdr:sp>
    <xdr:clientData/>
  </xdr:twoCellAnchor>
  <xdr:twoCellAnchor>
    <xdr:from>
      <xdr:col>1</xdr:col>
      <xdr:colOff>704849</xdr:colOff>
      <xdr:row>55</xdr:row>
      <xdr:rowOff>180975</xdr:rowOff>
    </xdr:from>
    <xdr:to>
      <xdr:col>9</xdr:col>
      <xdr:colOff>447674</xdr:colOff>
      <xdr:row>59</xdr:row>
      <xdr:rowOff>161925</xdr:rowOff>
    </xdr:to>
    <xdr:sp macro="" textlink="">
      <xdr:nvSpPr>
        <xdr:cNvPr id="18" name="ZoneTexte 17">
          <a:extLst>
            <a:ext uri="{FF2B5EF4-FFF2-40B4-BE49-F238E27FC236}">
              <a16:creationId xmlns:a16="http://schemas.microsoft.com/office/drawing/2014/main" xmlns="" id="{00000000-0008-0000-0000-000012000000}"/>
            </a:ext>
          </a:extLst>
        </xdr:cNvPr>
        <xdr:cNvSpPr txBox="1"/>
      </xdr:nvSpPr>
      <xdr:spPr>
        <a:xfrm>
          <a:off x="866774" y="11049000"/>
          <a:ext cx="5838825" cy="742950"/>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3200">
              <a:solidFill>
                <a:srgbClr val="FF0000"/>
              </a:solidFill>
            </a:rPr>
            <a:t>5</a:t>
          </a:r>
          <a:r>
            <a:rPr lang="fr-FR" sz="1100"/>
            <a:t> </a:t>
          </a:r>
        </a:p>
      </xdr:txBody>
    </xdr:sp>
    <xdr:clientData/>
  </xdr:twoCellAnchor>
  <xdr:twoCellAnchor>
    <xdr:from>
      <xdr:col>1</xdr:col>
      <xdr:colOff>685798</xdr:colOff>
      <xdr:row>60</xdr:row>
      <xdr:rowOff>9525</xdr:rowOff>
    </xdr:from>
    <xdr:to>
      <xdr:col>9</xdr:col>
      <xdr:colOff>476249</xdr:colOff>
      <xdr:row>63</xdr:row>
      <xdr:rowOff>33227</xdr:rowOff>
    </xdr:to>
    <xdr:sp macro="" textlink="">
      <xdr:nvSpPr>
        <xdr:cNvPr id="19" name="ZoneTexte 18">
          <a:extLst>
            <a:ext uri="{FF2B5EF4-FFF2-40B4-BE49-F238E27FC236}">
              <a16:creationId xmlns:a16="http://schemas.microsoft.com/office/drawing/2014/main" xmlns="" id="{00000000-0008-0000-0000-000013000000}"/>
            </a:ext>
          </a:extLst>
        </xdr:cNvPr>
        <xdr:cNvSpPr txBox="1"/>
      </xdr:nvSpPr>
      <xdr:spPr>
        <a:xfrm>
          <a:off x="851932" y="15736851"/>
          <a:ext cx="5904172" cy="588556"/>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3200">
              <a:solidFill>
                <a:srgbClr val="FF0000"/>
              </a:solidFill>
            </a:rPr>
            <a:t>6</a:t>
          </a:r>
          <a:r>
            <a:rPr lang="fr-FR" sz="1100"/>
            <a:t> </a:t>
          </a:r>
        </a:p>
      </xdr:txBody>
    </xdr:sp>
    <xdr:clientData/>
  </xdr:twoCellAnchor>
  <xdr:twoCellAnchor>
    <xdr:from>
      <xdr:col>4</xdr:col>
      <xdr:colOff>438150</xdr:colOff>
      <xdr:row>89</xdr:row>
      <xdr:rowOff>27246</xdr:rowOff>
    </xdr:from>
    <xdr:to>
      <xdr:col>5</xdr:col>
      <xdr:colOff>390526</xdr:colOff>
      <xdr:row>101</xdr:row>
      <xdr:rowOff>210436</xdr:rowOff>
    </xdr:to>
    <xdr:sp macro="" textlink="">
      <xdr:nvSpPr>
        <xdr:cNvPr id="21" name="Rectangle 20">
          <a:extLst>
            <a:ext uri="{FF2B5EF4-FFF2-40B4-BE49-F238E27FC236}">
              <a16:creationId xmlns:a16="http://schemas.microsoft.com/office/drawing/2014/main" xmlns="" id="{00000000-0008-0000-0000-000015000000}"/>
            </a:ext>
          </a:extLst>
        </xdr:cNvPr>
        <xdr:cNvSpPr/>
      </xdr:nvSpPr>
      <xdr:spPr>
        <a:xfrm>
          <a:off x="2896929" y="21270211"/>
          <a:ext cx="716591" cy="2442609"/>
        </a:xfrm>
        <a:prstGeom prst="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531628</xdr:colOff>
      <xdr:row>120</xdr:row>
      <xdr:rowOff>66454</xdr:rowOff>
    </xdr:from>
    <xdr:to>
      <xdr:col>5</xdr:col>
      <xdr:colOff>581025</xdr:colOff>
      <xdr:row>124</xdr:row>
      <xdr:rowOff>95250</xdr:rowOff>
    </xdr:to>
    <xdr:cxnSp macro="">
      <xdr:nvCxnSpPr>
        <xdr:cNvPr id="26" name="Connecteur droit avec flèche 25">
          <a:extLst>
            <a:ext uri="{FF2B5EF4-FFF2-40B4-BE49-F238E27FC236}">
              <a16:creationId xmlns:a16="http://schemas.microsoft.com/office/drawing/2014/main" xmlns="" id="{00000000-0008-0000-0000-00001A000000}"/>
            </a:ext>
          </a:extLst>
        </xdr:cNvPr>
        <xdr:cNvCxnSpPr/>
      </xdr:nvCxnSpPr>
      <xdr:spPr>
        <a:xfrm flipH="1" flipV="1">
          <a:off x="2990407" y="27157326"/>
          <a:ext cx="813612" cy="781936"/>
        </a:xfrm>
        <a:prstGeom prst="straightConnector1">
          <a:avLst/>
        </a:prstGeom>
        <a:ln w="28575">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704850</xdr:colOff>
      <xdr:row>121</xdr:row>
      <xdr:rowOff>22151</xdr:rowOff>
    </xdr:from>
    <xdr:to>
      <xdr:col>9</xdr:col>
      <xdr:colOff>398721</xdr:colOff>
      <xdr:row>124</xdr:row>
      <xdr:rowOff>142876</xdr:rowOff>
    </xdr:to>
    <xdr:cxnSp macro="">
      <xdr:nvCxnSpPr>
        <xdr:cNvPr id="28" name="Connecteur droit avec flèche 27">
          <a:extLst>
            <a:ext uri="{FF2B5EF4-FFF2-40B4-BE49-F238E27FC236}">
              <a16:creationId xmlns:a16="http://schemas.microsoft.com/office/drawing/2014/main" xmlns="" id="{00000000-0008-0000-0000-00001C000000}"/>
            </a:ext>
          </a:extLst>
        </xdr:cNvPr>
        <xdr:cNvCxnSpPr/>
      </xdr:nvCxnSpPr>
      <xdr:spPr>
        <a:xfrm flipV="1">
          <a:off x="6220490" y="27301308"/>
          <a:ext cx="458086" cy="685580"/>
        </a:xfrm>
        <a:prstGeom prst="straightConnector1">
          <a:avLst/>
        </a:prstGeom>
        <a:ln w="28575">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431948</xdr:colOff>
      <xdr:row>120</xdr:row>
      <xdr:rowOff>132907</xdr:rowOff>
    </xdr:from>
    <xdr:to>
      <xdr:col>3</xdr:col>
      <xdr:colOff>226828</xdr:colOff>
      <xdr:row>124</xdr:row>
      <xdr:rowOff>114300</xdr:rowOff>
    </xdr:to>
    <xdr:cxnSp macro="">
      <xdr:nvCxnSpPr>
        <xdr:cNvPr id="29" name="Connecteur droit avec flèche 28">
          <a:extLst>
            <a:ext uri="{FF2B5EF4-FFF2-40B4-BE49-F238E27FC236}">
              <a16:creationId xmlns:a16="http://schemas.microsoft.com/office/drawing/2014/main" xmlns="" id="{00000000-0008-0000-0000-00001D000000}"/>
            </a:ext>
          </a:extLst>
        </xdr:cNvPr>
        <xdr:cNvCxnSpPr/>
      </xdr:nvCxnSpPr>
      <xdr:spPr>
        <a:xfrm flipH="1" flipV="1">
          <a:off x="1362297" y="27223779"/>
          <a:ext cx="559095" cy="734533"/>
        </a:xfrm>
        <a:prstGeom prst="straightConnector1">
          <a:avLst/>
        </a:prstGeom>
        <a:ln w="28575">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124</xdr:row>
      <xdr:rowOff>104776</xdr:rowOff>
    </xdr:from>
    <xdr:to>
      <xdr:col>6</xdr:col>
      <xdr:colOff>742950</xdr:colOff>
      <xdr:row>125</xdr:row>
      <xdr:rowOff>142875</xdr:rowOff>
    </xdr:to>
    <xdr:sp macro="" textlink="">
      <xdr:nvSpPr>
        <xdr:cNvPr id="34" name="ZoneTexte 33">
          <a:extLst>
            <a:ext uri="{FF2B5EF4-FFF2-40B4-BE49-F238E27FC236}">
              <a16:creationId xmlns:a16="http://schemas.microsoft.com/office/drawing/2014/main" xmlns="" id="{00000000-0008-0000-0000-000022000000}"/>
            </a:ext>
          </a:extLst>
        </xdr:cNvPr>
        <xdr:cNvSpPr txBox="1"/>
      </xdr:nvSpPr>
      <xdr:spPr>
        <a:xfrm>
          <a:off x="3581400" y="23545801"/>
          <a:ext cx="1133475" cy="228599"/>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volume prélevé</a:t>
          </a:r>
        </a:p>
      </xdr:txBody>
    </xdr:sp>
    <xdr:clientData/>
  </xdr:twoCellAnchor>
  <xdr:twoCellAnchor>
    <xdr:from>
      <xdr:col>2</xdr:col>
      <xdr:colOff>443023</xdr:colOff>
      <xdr:row>124</xdr:row>
      <xdr:rowOff>114300</xdr:rowOff>
    </xdr:from>
    <xdr:to>
      <xdr:col>5</xdr:col>
      <xdr:colOff>265814</xdr:colOff>
      <xdr:row>128</xdr:row>
      <xdr:rowOff>0</xdr:rowOff>
    </xdr:to>
    <xdr:sp macro="" textlink="">
      <xdr:nvSpPr>
        <xdr:cNvPr id="36" name="ZoneTexte 35">
          <a:extLst>
            <a:ext uri="{FF2B5EF4-FFF2-40B4-BE49-F238E27FC236}">
              <a16:creationId xmlns:a16="http://schemas.microsoft.com/office/drawing/2014/main" xmlns="" id="{00000000-0008-0000-0000-000024000000}"/>
            </a:ext>
          </a:extLst>
        </xdr:cNvPr>
        <xdr:cNvSpPr txBox="1"/>
      </xdr:nvSpPr>
      <xdr:spPr>
        <a:xfrm>
          <a:off x="1373372" y="27958312"/>
          <a:ext cx="2115436" cy="638839"/>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volumes</a:t>
          </a:r>
          <a:r>
            <a:rPr lang="fr-FR" sz="1100" baseline="0"/>
            <a:t> </a:t>
          </a:r>
          <a:r>
            <a:rPr lang="fr-FR" sz="1100"/>
            <a:t>minimum </a:t>
          </a:r>
          <a:r>
            <a:rPr lang="fr-FR" sz="1100" baseline="0"/>
            <a:t>pour obtenir une SA de 3  ( en fonction de la fraction  du filtre analysé</a:t>
          </a:r>
          <a:endParaRPr lang="fr-FR" sz="1100"/>
        </a:p>
      </xdr:txBody>
    </xdr:sp>
    <xdr:clientData/>
  </xdr:twoCellAnchor>
  <xdr:twoCellAnchor>
    <xdr:from>
      <xdr:col>7</xdr:col>
      <xdr:colOff>744682</xdr:colOff>
      <xdr:row>124</xdr:row>
      <xdr:rowOff>152400</xdr:rowOff>
    </xdr:from>
    <xdr:to>
      <xdr:col>9</xdr:col>
      <xdr:colOff>533400</xdr:colOff>
      <xdr:row>128</xdr:row>
      <xdr:rowOff>181841</xdr:rowOff>
    </xdr:to>
    <xdr:sp macro="" textlink="">
      <xdr:nvSpPr>
        <xdr:cNvPr id="37" name="ZoneTexte 36">
          <a:extLst>
            <a:ext uri="{FF2B5EF4-FFF2-40B4-BE49-F238E27FC236}">
              <a16:creationId xmlns:a16="http://schemas.microsoft.com/office/drawing/2014/main" xmlns="" id="{00000000-0008-0000-0000-000025000000}"/>
            </a:ext>
          </a:extLst>
        </xdr:cNvPr>
        <xdr:cNvSpPr txBox="1"/>
      </xdr:nvSpPr>
      <xdr:spPr>
        <a:xfrm>
          <a:off x="5481205" y="28000036"/>
          <a:ext cx="1312718" cy="791441"/>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volume minimum de</a:t>
          </a:r>
          <a:r>
            <a:rPr lang="fr-FR" sz="1100" baseline="0"/>
            <a:t> 666,6 litres  pour obtenir une SA de 1 </a:t>
          </a:r>
          <a:endParaRPr lang="fr-FR" sz="1100"/>
        </a:p>
      </xdr:txBody>
    </xdr:sp>
    <xdr:clientData/>
  </xdr:twoCellAnchor>
  <xdr:twoCellAnchor>
    <xdr:from>
      <xdr:col>4</xdr:col>
      <xdr:colOff>647699</xdr:colOff>
      <xdr:row>134</xdr:row>
      <xdr:rowOff>19050</xdr:rowOff>
    </xdr:from>
    <xdr:to>
      <xdr:col>16</xdr:col>
      <xdr:colOff>276224</xdr:colOff>
      <xdr:row>135</xdr:row>
      <xdr:rowOff>104775</xdr:rowOff>
    </xdr:to>
    <xdr:sp macro="" textlink="">
      <xdr:nvSpPr>
        <xdr:cNvPr id="42" name="ZoneTexte 41">
          <a:extLst>
            <a:ext uri="{FF2B5EF4-FFF2-40B4-BE49-F238E27FC236}">
              <a16:creationId xmlns:a16="http://schemas.microsoft.com/office/drawing/2014/main" xmlns="" id="{00000000-0008-0000-0000-00002A000000}"/>
            </a:ext>
          </a:extLst>
        </xdr:cNvPr>
        <xdr:cNvSpPr txBox="1"/>
      </xdr:nvSpPr>
      <xdr:spPr>
        <a:xfrm>
          <a:off x="3095624" y="25365075"/>
          <a:ext cx="8772525" cy="276225"/>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600">
              <a:solidFill>
                <a:srgbClr val="FF0000"/>
              </a:solidFill>
            </a:rPr>
            <a:t>2</a:t>
          </a:r>
          <a:r>
            <a:rPr lang="fr-FR" sz="700"/>
            <a:t> </a:t>
          </a:r>
        </a:p>
      </xdr:txBody>
    </xdr:sp>
    <xdr:clientData/>
  </xdr:twoCellAnchor>
  <xdr:twoCellAnchor>
    <xdr:from>
      <xdr:col>4</xdr:col>
      <xdr:colOff>676275</xdr:colOff>
      <xdr:row>135</xdr:row>
      <xdr:rowOff>152401</xdr:rowOff>
    </xdr:from>
    <xdr:to>
      <xdr:col>16</xdr:col>
      <xdr:colOff>304800</xdr:colOff>
      <xdr:row>136</xdr:row>
      <xdr:rowOff>152401</xdr:rowOff>
    </xdr:to>
    <xdr:sp macro="" textlink="">
      <xdr:nvSpPr>
        <xdr:cNvPr id="43" name="ZoneTexte 42">
          <a:extLst>
            <a:ext uri="{FF2B5EF4-FFF2-40B4-BE49-F238E27FC236}">
              <a16:creationId xmlns:a16="http://schemas.microsoft.com/office/drawing/2014/main" xmlns="" id="{00000000-0008-0000-0000-00002B000000}"/>
            </a:ext>
          </a:extLst>
        </xdr:cNvPr>
        <xdr:cNvSpPr txBox="1"/>
      </xdr:nvSpPr>
      <xdr:spPr>
        <a:xfrm>
          <a:off x="3124200" y="25688926"/>
          <a:ext cx="8772525" cy="190500"/>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050">
              <a:solidFill>
                <a:srgbClr val="FF0000"/>
              </a:solidFill>
            </a:rPr>
            <a:t>3</a:t>
          </a:r>
          <a:r>
            <a:rPr lang="fr-FR" sz="400"/>
            <a:t> </a:t>
          </a:r>
        </a:p>
      </xdr:txBody>
    </xdr:sp>
    <xdr:clientData/>
  </xdr:twoCellAnchor>
  <xdr:twoCellAnchor>
    <xdr:from>
      <xdr:col>4</xdr:col>
      <xdr:colOff>647700</xdr:colOff>
      <xdr:row>137</xdr:row>
      <xdr:rowOff>0</xdr:rowOff>
    </xdr:from>
    <xdr:to>
      <xdr:col>16</xdr:col>
      <xdr:colOff>276225</xdr:colOff>
      <xdr:row>138</xdr:row>
      <xdr:rowOff>47625</xdr:rowOff>
    </xdr:to>
    <xdr:sp macro="" textlink="">
      <xdr:nvSpPr>
        <xdr:cNvPr id="44" name="ZoneTexte 43">
          <a:extLst>
            <a:ext uri="{FF2B5EF4-FFF2-40B4-BE49-F238E27FC236}">
              <a16:creationId xmlns:a16="http://schemas.microsoft.com/office/drawing/2014/main" xmlns="" id="{00000000-0008-0000-0000-00002C000000}"/>
            </a:ext>
          </a:extLst>
        </xdr:cNvPr>
        <xdr:cNvSpPr txBox="1"/>
      </xdr:nvSpPr>
      <xdr:spPr>
        <a:xfrm>
          <a:off x="3095625" y="25917525"/>
          <a:ext cx="8772525" cy="238125"/>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a:solidFill>
                <a:srgbClr val="FF0000"/>
              </a:solidFill>
            </a:rPr>
            <a:t>4</a:t>
          </a:r>
          <a:endParaRPr lang="fr-FR" sz="500"/>
        </a:p>
      </xdr:txBody>
    </xdr:sp>
    <xdr:clientData/>
  </xdr:twoCellAnchor>
  <xdr:twoCellAnchor>
    <xdr:from>
      <xdr:col>9</xdr:col>
      <xdr:colOff>742065</xdr:colOff>
      <xdr:row>43</xdr:row>
      <xdr:rowOff>155058</xdr:rowOff>
    </xdr:from>
    <xdr:to>
      <xdr:col>10</xdr:col>
      <xdr:colOff>639908</xdr:colOff>
      <xdr:row>50</xdr:row>
      <xdr:rowOff>109971</xdr:rowOff>
    </xdr:to>
    <xdr:sp macro="" textlink="">
      <xdr:nvSpPr>
        <xdr:cNvPr id="32" name="ZoneTexte 31">
          <a:extLst>
            <a:ext uri="{FF2B5EF4-FFF2-40B4-BE49-F238E27FC236}">
              <a16:creationId xmlns:a16="http://schemas.microsoft.com/office/drawing/2014/main" xmlns="" id="{00000000-0008-0000-0000-000020000000}"/>
            </a:ext>
          </a:extLst>
        </xdr:cNvPr>
        <xdr:cNvSpPr txBox="1"/>
      </xdr:nvSpPr>
      <xdr:spPr>
        <a:xfrm>
          <a:off x="7021920" y="12681541"/>
          <a:ext cx="662058" cy="1272907"/>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3200">
              <a:solidFill>
                <a:srgbClr val="FF0000"/>
              </a:solidFill>
            </a:rPr>
            <a:t>2</a:t>
          </a:r>
          <a:r>
            <a:rPr lang="fr-FR" sz="700"/>
            <a:t> </a:t>
          </a:r>
        </a:p>
      </xdr:txBody>
    </xdr:sp>
    <xdr:clientData/>
  </xdr:twoCellAnchor>
  <xdr:twoCellAnchor>
    <xdr:from>
      <xdr:col>6</xdr:col>
      <xdr:colOff>285750</xdr:colOff>
      <xdr:row>90</xdr:row>
      <xdr:rowOff>104775</xdr:rowOff>
    </xdr:from>
    <xdr:to>
      <xdr:col>10</xdr:col>
      <xdr:colOff>647700</xdr:colOff>
      <xdr:row>94</xdr:row>
      <xdr:rowOff>95250</xdr:rowOff>
    </xdr:to>
    <xdr:sp macro="" textlink="">
      <xdr:nvSpPr>
        <xdr:cNvPr id="33" name="ZoneTexte 32">
          <a:extLst>
            <a:ext uri="{FF2B5EF4-FFF2-40B4-BE49-F238E27FC236}">
              <a16:creationId xmlns:a16="http://schemas.microsoft.com/office/drawing/2014/main" xmlns="" id="{00000000-0008-0000-0000-000021000000}"/>
            </a:ext>
          </a:extLst>
        </xdr:cNvPr>
        <xdr:cNvSpPr txBox="1"/>
      </xdr:nvSpPr>
      <xdr:spPr>
        <a:xfrm>
          <a:off x="4257675" y="17830800"/>
          <a:ext cx="3409950" cy="752475"/>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sensibilité  analytique maximale</a:t>
          </a:r>
          <a:r>
            <a:rPr lang="fr-FR" sz="1100" baseline="0"/>
            <a:t> </a:t>
          </a:r>
          <a:r>
            <a:rPr lang="fr-FR" sz="1100"/>
            <a:t>atteignable en respectant</a:t>
          </a:r>
          <a:r>
            <a:rPr lang="fr-FR" sz="1100" baseline="0"/>
            <a:t> les règles de l'annexe K</a:t>
          </a:r>
          <a:endParaRPr lang="fr-FR" sz="1100"/>
        </a:p>
      </xdr:txBody>
    </xdr:sp>
    <xdr:clientData/>
  </xdr:twoCellAnchor>
  <xdr:twoCellAnchor>
    <xdr:from>
      <xdr:col>3</xdr:col>
      <xdr:colOff>177209</xdr:colOff>
      <xdr:row>91</xdr:row>
      <xdr:rowOff>88605</xdr:rowOff>
    </xdr:from>
    <xdr:to>
      <xdr:col>6</xdr:col>
      <xdr:colOff>285750</xdr:colOff>
      <xdr:row>92</xdr:row>
      <xdr:rowOff>100013</xdr:rowOff>
    </xdr:to>
    <xdr:cxnSp macro="">
      <xdr:nvCxnSpPr>
        <xdr:cNvPr id="35" name="Connecteur droit avec flèche 34">
          <a:extLst>
            <a:ext uri="{FF2B5EF4-FFF2-40B4-BE49-F238E27FC236}">
              <a16:creationId xmlns:a16="http://schemas.microsoft.com/office/drawing/2014/main" xmlns="" id="{00000000-0008-0000-0000-000023000000}"/>
            </a:ext>
          </a:extLst>
        </xdr:cNvPr>
        <xdr:cNvCxnSpPr>
          <a:stCxn id="33" idx="1"/>
        </xdr:cNvCxnSpPr>
      </xdr:nvCxnSpPr>
      <xdr:spPr>
        <a:xfrm flipH="1" flipV="1">
          <a:off x="1871773" y="21708140"/>
          <a:ext cx="2401186" cy="199693"/>
        </a:xfrm>
        <a:prstGeom prst="straightConnector1">
          <a:avLst/>
        </a:prstGeom>
        <a:ln w="28575">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123825</xdr:colOff>
      <xdr:row>0</xdr:row>
      <xdr:rowOff>142875</xdr:rowOff>
    </xdr:from>
    <xdr:to>
      <xdr:col>9</xdr:col>
      <xdr:colOff>590550</xdr:colOff>
      <xdr:row>4</xdr:row>
      <xdr:rowOff>247650</xdr:rowOff>
    </xdr:to>
    <xdr:pic>
      <xdr:nvPicPr>
        <xdr:cNvPr id="13" name="Image 12">
          <a:extLst>
            <a:ext uri="{FF2B5EF4-FFF2-40B4-BE49-F238E27FC236}">
              <a16:creationId xmlns:a16="http://schemas.microsoft.com/office/drawing/2014/main" xmlns="" id="{00000000-0008-0000-0000-00000D000000}"/>
            </a:ext>
          </a:extLst>
        </xdr:cNvPr>
        <xdr:cNvPicPr>
          <a:picLocks noChangeAspect="1"/>
        </xdr:cNvPicPr>
      </xdr:nvPicPr>
      <xdr:blipFill>
        <a:blip xmlns:r="http://schemas.openxmlformats.org/officeDocument/2006/relationships" r:embed="rId6"/>
        <a:stretch>
          <a:fillRect/>
        </a:stretch>
      </xdr:blipFill>
      <xdr:spPr>
        <a:xfrm>
          <a:off x="285750" y="142875"/>
          <a:ext cx="6562725" cy="866775"/>
        </a:xfrm>
        <a:prstGeom prst="rect">
          <a:avLst/>
        </a:prstGeom>
      </xdr:spPr>
    </xdr:pic>
    <xdr:clientData/>
  </xdr:twoCellAnchor>
  <xdr:twoCellAnchor editAs="oneCell">
    <xdr:from>
      <xdr:col>1</xdr:col>
      <xdr:colOff>390525</xdr:colOff>
      <xdr:row>147</xdr:row>
      <xdr:rowOff>171450</xdr:rowOff>
    </xdr:from>
    <xdr:to>
      <xdr:col>16</xdr:col>
      <xdr:colOff>217669</xdr:colOff>
      <xdr:row>154</xdr:row>
      <xdr:rowOff>161760</xdr:rowOff>
    </xdr:to>
    <xdr:pic>
      <xdr:nvPicPr>
        <xdr:cNvPr id="31" name="Image 30">
          <a:extLst>
            <a:ext uri="{FF2B5EF4-FFF2-40B4-BE49-F238E27FC236}">
              <a16:creationId xmlns:a16="http://schemas.microsoft.com/office/drawing/2014/main" xmlns="" id="{00000000-0008-0000-0000-00001F000000}"/>
            </a:ext>
          </a:extLst>
        </xdr:cNvPr>
        <xdr:cNvPicPr>
          <a:picLocks noChangeAspect="1"/>
        </xdr:cNvPicPr>
      </xdr:nvPicPr>
      <xdr:blipFill>
        <a:blip xmlns:r="http://schemas.openxmlformats.org/officeDocument/2006/relationships" r:embed="rId7"/>
        <a:stretch>
          <a:fillRect/>
        </a:stretch>
      </xdr:blipFill>
      <xdr:spPr>
        <a:xfrm>
          <a:off x="552450" y="29470350"/>
          <a:ext cx="11257144" cy="1323810"/>
        </a:xfrm>
        <a:prstGeom prst="rect">
          <a:avLst/>
        </a:prstGeom>
      </xdr:spPr>
    </xdr:pic>
    <xdr:clientData/>
  </xdr:twoCellAnchor>
  <xdr:twoCellAnchor editAs="oneCell">
    <xdr:from>
      <xdr:col>9</xdr:col>
      <xdr:colOff>714376</xdr:colOff>
      <xdr:row>0</xdr:row>
      <xdr:rowOff>119420</xdr:rowOff>
    </xdr:from>
    <xdr:to>
      <xdr:col>16</xdr:col>
      <xdr:colOff>409576</xdr:colOff>
      <xdr:row>4</xdr:row>
      <xdr:rowOff>258556</xdr:rowOff>
    </xdr:to>
    <xdr:pic>
      <xdr:nvPicPr>
        <xdr:cNvPr id="39" name="Image 38">
          <a:extLst>
            <a:ext uri="{FF2B5EF4-FFF2-40B4-BE49-F238E27FC236}">
              <a16:creationId xmlns:a16="http://schemas.microsoft.com/office/drawing/2014/main" xmlns="" id="{00000000-0008-0000-0000-000027000000}"/>
            </a:ext>
          </a:extLst>
        </xdr:cNvPr>
        <xdr:cNvPicPr>
          <a:picLocks noChangeAspect="1"/>
        </xdr:cNvPicPr>
      </xdr:nvPicPr>
      <xdr:blipFill>
        <a:blip xmlns:r="http://schemas.openxmlformats.org/officeDocument/2006/relationships" r:embed="rId8"/>
        <a:stretch>
          <a:fillRect/>
        </a:stretch>
      </xdr:blipFill>
      <xdr:spPr>
        <a:xfrm>
          <a:off x="6972301" y="119420"/>
          <a:ext cx="5029200" cy="901136"/>
        </a:xfrm>
        <a:prstGeom prst="rect">
          <a:avLst/>
        </a:prstGeom>
      </xdr:spPr>
    </xdr:pic>
    <xdr:clientData/>
  </xdr:twoCellAnchor>
  <xdr:twoCellAnchor>
    <xdr:from>
      <xdr:col>5</xdr:col>
      <xdr:colOff>704850</xdr:colOff>
      <xdr:row>144</xdr:row>
      <xdr:rowOff>28575</xdr:rowOff>
    </xdr:from>
    <xdr:to>
      <xdr:col>12</xdr:col>
      <xdr:colOff>438150</xdr:colOff>
      <xdr:row>145</xdr:row>
      <xdr:rowOff>19050</xdr:rowOff>
    </xdr:to>
    <xdr:sp macro="" textlink="">
      <xdr:nvSpPr>
        <xdr:cNvPr id="4" name="Rectangle 3">
          <a:extLst>
            <a:ext uri="{FF2B5EF4-FFF2-40B4-BE49-F238E27FC236}">
              <a16:creationId xmlns:a16="http://schemas.microsoft.com/office/drawing/2014/main" xmlns="" id="{00000000-0008-0000-0000-000004000000}"/>
            </a:ext>
          </a:extLst>
        </xdr:cNvPr>
        <xdr:cNvSpPr/>
      </xdr:nvSpPr>
      <xdr:spPr>
        <a:xfrm>
          <a:off x="3914775" y="28746450"/>
          <a:ext cx="5067300" cy="1809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701387</xdr:colOff>
      <xdr:row>132</xdr:row>
      <xdr:rowOff>34637</xdr:rowOff>
    </xdr:from>
    <xdr:to>
      <xdr:col>16</xdr:col>
      <xdr:colOff>320386</xdr:colOff>
      <xdr:row>134</xdr:row>
      <xdr:rowOff>0</xdr:rowOff>
    </xdr:to>
    <xdr:sp macro="" textlink="">
      <xdr:nvSpPr>
        <xdr:cNvPr id="40" name="ZoneTexte 39">
          <a:extLst>
            <a:ext uri="{FF2B5EF4-FFF2-40B4-BE49-F238E27FC236}">
              <a16:creationId xmlns:a16="http://schemas.microsoft.com/office/drawing/2014/main" xmlns="" id="{00000000-0008-0000-0000-00002A000000}"/>
            </a:ext>
          </a:extLst>
        </xdr:cNvPr>
        <xdr:cNvSpPr txBox="1"/>
      </xdr:nvSpPr>
      <xdr:spPr>
        <a:xfrm>
          <a:off x="3151910" y="26644023"/>
          <a:ext cx="8762999" cy="346363"/>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600">
              <a:solidFill>
                <a:srgbClr val="FF0000"/>
              </a:solidFill>
            </a:rPr>
            <a:t>1</a:t>
          </a:r>
          <a:r>
            <a:rPr lang="fr-FR" sz="700"/>
            <a:t> </a:t>
          </a:r>
        </a:p>
      </xdr:txBody>
    </xdr:sp>
    <xdr:clientData/>
  </xdr:twoCellAnchor>
  <xdr:twoCellAnchor>
    <xdr:from>
      <xdr:col>10</xdr:col>
      <xdr:colOff>138545</xdr:colOff>
      <xdr:row>129</xdr:row>
      <xdr:rowOff>77932</xdr:rowOff>
    </xdr:from>
    <xdr:to>
      <xdr:col>12</xdr:col>
      <xdr:colOff>259773</xdr:colOff>
      <xdr:row>132</xdr:row>
      <xdr:rowOff>181841</xdr:rowOff>
    </xdr:to>
    <xdr:cxnSp macro="">
      <xdr:nvCxnSpPr>
        <xdr:cNvPr id="45" name="Connecteur droit avec flèche 44">
          <a:extLst>
            <a:ext uri="{FF2B5EF4-FFF2-40B4-BE49-F238E27FC236}">
              <a16:creationId xmlns:a16="http://schemas.microsoft.com/office/drawing/2014/main" xmlns="" id="{00000000-0008-0000-0000-00001C000000}"/>
            </a:ext>
          </a:extLst>
        </xdr:cNvPr>
        <xdr:cNvCxnSpPr/>
      </xdr:nvCxnSpPr>
      <xdr:spPr>
        <a:xfrm>
          <a:off x="7161068" y="28878068"/>
          <a:ext cx="1645228" cy="684068"/>
        </a:xfrm>
        <a:prstGeom prst="straightConnector1">
          <a:avLst/>
        </a:prstGeom>
        <a:ln w="28575">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320387</xdr:colOff>
      <xdr:row>129</xdr:row>
      <xdr:rowOff>51955</xdr:rowOff>
    </xdr:from>
    <xdr:to>
      <xdr:col>10</xdr:col>
      <xdr:colOff>138545</xdr:colOff>
      <xdr:row>132</xdr:row>
      <xdr:rowOff>181841</xdr:rowOff>
    </xdr:to>
    <xdr:cxnSp macro="">
      <xdr:nvCxnSpPr>
        <xdr:cNvPr id="46" name="Connecteur droit avec flèche 45">
          <a:extLst>
            <a:ext uri="{FF2B5EF4-FFF2-40B4-BE49-F238E27FC236}">
              <a16:creationId xmlns:a16="http://schemas.microsoft.com/office/drawing/2014/main" xmlns="" id="{00000000-0008-0000-0000-00001C000000}"/>
            </a:ext>
          </a:extLst>
        </xdr:cNvPr>
        <xdr:cNvCxnSpPr/>
      </xdr:nvCxnSpPr>
      <xdr:spPr>
        <a:xfrm flipH="1">
          <a:off x="5056910" y="28852091"/>
          <a:ext cx="2104158" cy="710045"/>
        </a:xfrm>
        <a:prstGeom prst="straightConnector1">
          <a:avLst/>
        </a:prstGeom>
        <a:ln w="28575">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346365</xdr:colOff>
      <xdr:row>129</xdr:row>
      <xdr:rowOff>51955</xdr:rowOff>
    </xdr:from>
    <xdr:to>
      <xdr:col>10</xdr:col>
      <xdr:colOff>138545</xdr:colOff>
      <xdr:row>132</xdr:row>
      <xdr:rowOff>147205</xdr:rowOff>
    </xdr:to>
    <xdr:cxnSp macro="">
      <xdr:nvCxnSpPr>
        <xdr:cNvPr id="49" name="Connecteur droit avec flèche 48">
          <a:extLst>
            <a:ext uri="{FF2B5EF4-FFF2-40B4-BE49-F238E27FC236}">
              <a16:creationId xmlns:a16="http://schemas.microsoft.com/office/drawing/2014/main" xmlns="" id="{00000000-0008-0000-0000-00001C000000}"/>
            </a:ext>
          </a:extLst>
        </xdr:cNvPr>
        <xdr:cNvCxnSpPr/>
      </xdr:nvCxnSpPr>
      <xdr:spPr>
        <a:xfrm flipH="1">
          <a:off x="6606888" y="28852091"/>
          <a:ext cx="554180" cy="675409"/>
        </a:xfrm>
        <a:prstGeom prst="straightConnector1">
          <a:avLst/>
        </a:prstGeom>
        <a:ln w="28575">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424297</xdr:colOff>
      <xdr:row>128</xdr:row>
      <xdr:rowOff>103909</xdr:rowOff>
    </xdr:from>
    <xdr:to>
      <xdr:col>14</xdr:col>
      <xdr:colOff>450272</xdr:colOff>
      <xdr:row>132</xdr:row>
      <xdr:rowOff>181841</xdr:rowOff>
    </xdr:to>
    <xdr:cxnSp macro="">
      <xdr:nvCxnSpPr>
        <xdr:cNvPr id="52" name="Connecteur droit avec flèche 51">
          <a:extLst>
            <a:ext uri="{FF2B5EF4-FFF2-40B4-BE49-F238E27FC236}">
              <a16:creationId xmlns:a16="http://schemas.microsoft.com/office/drawing/2014/main" xmlns="" id="{00000000-0008-0000-0000-00001C000000}"/>
            </a:ext>
          </a:extLst>
        </xdr:cNvPr>
        <xdr:cNvCxnSpPr/>
      </xdr:nvCxnSpPr>
      <xdr:spPr>
        <a:xfrm flipH="1">
          <a:off x="8208820" y="28713545"/>
          <a:ext cx="2311975" cy="848591"/>
        </a:xfrm>
        <a:prstGeom prst="straightConnector1">
          <a:avLst/>
        </a:prstGeom>
        <a:ln w="28575">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666749</xdr:colOff>
      <xdr:row>124</xdr:row>
      <xdr:rowOff>147205</xdr:rowOff>
    </xdr:from>
    <xdr:to>
      <xdr:col>14</xdr:col>
      <xdr:colOff>34636</xdr:colOff>
      <xdr:row>129</xdr:row>
      <xdr:rowOff>8660</xdr:rowOff>
    </xdr:to>
    <xdr:sp macro="" textlink="">
      <xdr:nvSpPr>
        <xdr:cNvPr id="62" name="ZoneTexte 61">
          <a:extLst>
            <a:ext uri="{FF2B5EF4-FFF2-40B4-BE49-F238E27FC236}">
              <a16:creationId xmlns:a16="http://schemas.microsoft.com/office/drawing/2014/main" xmlns="" id="{00000000-0008-0000-0000-000025000000}"/>
            </a:ext>
          </a:extLst>
        </xdr:cNvPr>
        <xdr:cNvSpPr txBox="1"/>
      </xdr:nvSpPr>
      <xdr:spPr>
        <a:xfrm>
          <a:off x="6927272" y="27994841"/>
          <a:ext cx="3177887" cy="813955"/>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solidFill>
                <a:sysClr val="windowText" lastClr="000000"/>
              </a:solidFill>
            </a:rPr>
            <a:t>Critéres</a:t>
          </a:r>
          <a:r>
            <a:rPr lang="fr-FR" sz="1100" baseline="0">
              <a:solidFill>
                <a:sysClr val="windowText" lastClr="000000"/>
              </a:solidFill>
            </a:rPr>
            <a:t> de comptage</a:t>
          </a:r>
          <a:endParaRPr lang="fr-FR" sz="1100">
            <a:solidFill>
              <a:sysClr val="windowText" lastClr="000000"/>
            </a:solidFill>
          </a:endParaRPr>
        </a:p>
        <a:p>
          <a:r>
            <a:rPr lang="fr-FR" sz="1100">
              <a:solidFill>
                <a:sysClr val="windowText" lastClr="000000"/>
              </a:solidFill>
            </a:rPr>
            <a:t>nombre minimum </a:t>
          </a:r>
          <a:r>
            <a:rPr lang="fr-FR" sz="1100" baseline="0">
              <a:solidFill>
                <a:sysClr val="windowText" lastClr="000000"/>
              </a:solidFill>
            </a:rPr>
            <a:t>pour obtenir une SA de 1 </a:t>
          </a:r>
        </a:p>
        <a:p>
          <a:pPr marL="0" marR="0" indent="0" defTabSz="914400" eaLnBrk="1" fontAlgn="auto" latinLnBrk="0" hangingPunct="1">
            <a:lnSpc>
              <a:spcPct val="100000"/>
            </a:lnSpc>
            <a:spcBef>
              <a:spcPts val="0"/>
            </a:spcBef>
            <a:spcAft>
              <a:spcPts val="0"/>
            </a:spcAft>
            <a:buClrTx/>
            <a:buSzTx/>
            <a:buFontTx/>
            <a:buNone/>
            <a:tabLst/>
            <a:defRPr/>
          </a:pPr>
          <a:r>
            <a:rPr lang="fr-FR" sz="1100">
              <a:solidFill>
                <a:sysClr val="windowText" lastClr="000000"/>
              </a:solidFill>
              <a:effectLst/>
              <a:latin typeface="+mn-lt"/>
              <a:ea typeface="+mn-ea"/>
              <a:cs typeface="+mn-cs"/>
            </a:rPr>
            <a:t>nombre minimum </a:t>
          </a:r>
          <a:r>
            <a:rPr lang="fr-FR" sz="1100" baseline="0">
              <a:solidFill>
                <a:sysClr val="windowText" lastClr="000000"/>
              </a:solidFill>
              <a:effectLst/>
              <a:latin typeface="+mn-lt"/>
              <a:ea typeface="+mn-ea"/>
              <a:cs typeface="+mn-cs"/>
            </a:rPr>
            <a:t>pour obtenir une SA de 3 </a:t>
          </a:r>
          <a:endParaRPr lang="fr-FR" sz="1100" baseline="0">
            <a:solidFill>
              <a:sysClr val="windowText" lastClr="000000"/>
            </a:solidFill>
          </a:endParaRPr>
        </a:p>
        <a:p>
          <a:pPr marL="0" marR="0" indent="0" defTabSz="914400" eaLnBrk="1" fontAlgn="auto" latinLnBrk="0" hangingPunct="1">
            <a:lnSpc>
              <a:spcPct val="100000"/>
            </a:lnSpc>
            <a:spcBef>
              <a:spcPts val="0"/>
            </a:spcBef>
            <a:spcAft>
              <a:spcPts val="0"/>
            </a:spcAft>
            <a:buClrTx/>
            <a:buSzTx/>
            <a:buFontTx/>
            <a:buNone/>
            <a:tabLst/>
            <a:defRPr/>
          </a:pPr>
          <a:r>
            <a:rPr lang="fr-FR" sz="1100">
              <a:solidFill>
                <a:sysClr val="windowText" lastClr="000000"/>
              </a:solidFill>
              <a:effectLst/>
              <a:latin typeface="+mn-lt"/>
              <a:ea typeface="+mn-ea"/>
              <a:cs typeface="+mn-cs"/>
            </a:rPr>
            <a:t>nombre maximum </a:t>
          </a:r>
          <a:r>
            <a:rPr lang="fr-FR" sz="1100" baseline="0">
              <a:solidFill>
                <a:sysClr val="windowText" lastClr="000000"/>
              </a:solidFill>
              <a:effectLst/>
              <a:latin typeface="+mn-lt"/>
              <a:ea typeface="+mn-ea"/>
              <a:cs typeface="+mn-cs"/>
            </a:rPr>
            <a:t>selon la fraction analysée</a:t>
          </a:r>
          <a:endParaRPr lang="fr-FR">
            <a:solidFill>
              <a:sysClr val="windowText" lastClr="000000"/>
            </a:solidFill>
            <a:effectLst/>
          </a:endParaRPr>
        </a:p>
      </xdr:txBody>
    </xdr:sp>
    <xdr:clientData/>
  </xdr:twoCellAnchor>
  <xdr:twoCellAnchor>
    <xdr:from>
      <xdr:col>14</xdr:col>
      <xdr:colOff>277091</xdr:colOff>
      <xdr:row>125</xdr:row>
      <xdr:rowOff>155864</xdr:rowOff>
    </xdr:from>
    <xdr:to>
      <xdr:col>16</xdr:col>
      <xdr:colOff>311727</xdr:colOff>
      <xdr:row>128</xdr:row>
      <xdr:rowOff>138546</xdr:rowOff>
    </xdr:to>
    <xdr:sp macro="" textlink="">
      <xdr:nvSpPr>
        <xdr:cNvPr id="63" name="ZoneTexte 62">
          <a:extLst>
            <a:ext uri="{FF2B5EF4-FFF2-40B4-BE49-F238E27FC236}">
              <a16:creationId xmlns:a16="http://schemas.microsoft.com/office/drawing/2014/main" xmlns="" id="{00000000-0008-0000-0000-000025000000}"/>
            </a:ext>
          </a:extLst>
        </xdr:cNvPr>
        <xdr:cNvSpPr txBox="1"/>
      </xdr:nvSpPr>
      <xdr:spPr>
        <a:xfrm>
          <a:off x="10347614" y="28194000"/>
          <a:ext cx="1558636" cy="554182"/>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nombre d'ouvertures lors de l'analyse</a:t>
          </a:r>
          <a:r>
            <a:rPr lang="fr-FR" sz="1100" baseline="0"/>
            <a:t> </a:t>
          </a:r>
          <a:endParaRPr lang="fr-FR" sz="1100"/>
        </a:p>
      </xdr:txBody>
    </xdr:sp>
    <xdr:clientData/>
  </xdr:twoCellAnchor>
  <xdr:twoCellAnchor>
    <xdr:from>
      <xdr:col>14</xdr:col>
      <xdr:colOff>666750</xdr:colOff>
      <xdr:row>128</xdr:row>
      <xdr:rowOff>51955</xdr:rowOff>
    </xdr:from>
    <xdr:to>
      <xdr:col>15</xdr:col>
      <xdr:colOff>476250</xdr:colOff>
      <xdr:row>128</xdr:row>
      <xdr:rowOff>51955</xdr:rowOff>
    </xdr:to>
    <xdr:cxnSp macro="">
      <xdr:nvCxnSpPr>
        <xdr:cNvPr id="67" name="Connecteur droit 66"/>
        <xdr:cNvCxnSpPr/>
      </xdr:nvCxnSpPr>
      <xdr:spPr>
        <a:xfrm>
          <a:off x="10737273" y="28661591"/>
          <a:ext cx="571500" cy="0"/>
        </a:xfrm>
        <a:prstGeom prst="line">
          <a:avLst/>
        </a:prstGeom>
        <a:ln w="38100">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233795</xdr:colOff>
      <xdr:row>127</xdr:row>
      <xdr:rowOff>51954</xdr:rowOff>
    </xdr:from>
    <xdr:to>
      <xdr:col>14</xdr:col>
      <xdr:colOff>43295</xdr:colOff>
      <xdr:row>127</xdr:row>
      <xdr:rowOff>51954</xdr:rowOff>
    </xdr:to>
    <xdr:cxnSp macro="">
      <xdr:nvCxnSpPr>
        <xdr:cNvPr id="68" name="Connecteur droit 67"/>
        <xdr:cNvCxnSpPr/>
      </xdr:nvCxnSpPr>
      <xdr:spPr>
        <a:xfrm>
          <a:off x="9542318" y="28471090"/>
          <a:ext cx="571500" cy="0"/>
        </a:xfrm>
        <a:prstGeom prst="line">
          <a:avLst/>
        </a:prstGeom>
        <a:ln w="38100">
          <a:solidFill>
            <a:schemeClr val="accent6">
              <a:lumMod val="75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242454</xdr:colOff>
      <xdr:row>126</xdr:row>
      <xdr:rowOff>65809</xdr:rowOff>
    </xdr:from>
    <xdr:to>
      <xdr:col>14</xdr:col>
      <xdr:colOff>51954</xdr:colOff>
      <xdr:row>126</xdr:row>
      <xdr:rowOff>65809</xdr:rowOff>
    </xdr:to>
    <xdr:cxnSp macro="">
      <xdr:nvCxnSpPr>
        <xdr:cNvPr id="69" name="Connecteur droit 68"/>
        <xdr:cNvCxnSpPr/>
      </xdr:nvCxnSpPr>
      <xdr:spPr>
        <a:xfrm>
          <a:off x="9550977" y="28294445"/>
          <a:ext cx="571500" cy="0"/>
        </a:xfrm>
        <a:prstGeom prst="line">
          <a:avLst/>
        </a:prstGeom>
        <a:ln w="38100">
          <a:solidFill>
            <a:srgbClr val="00B05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251113</xdr:colOff>
      <xdr:row>128</xdr:row>
      <xdr:rowOff>45027</xdr:rowOff>
    </xdr:from>
    <xdr:to>
      <xdr:col>14</xdr:col>
      <xdr:colOff>60613</xdr:colOff>
      <xdr:row>128</xdr:row>
      <xdr:rowOff>45027</xdr:rowOff>
    </xdr:to>
    <xdr:cxnSp macro="">
      <xdr:nvCxnSpPr>
        <xdr:cNvPr id="70" name="Connecteur droit 69"/>
        <xdr:cNvCxnSpPr/>
      </xdr:nvCxnSpPr>
      <xdr:spPr>
        <a:xfrm>
          <a:off x="9559636" y="28654663"/>
          <a:ext cx="571500" cy="0"/>
        </a:xfrm>
        <a:prstGeom prst="line">
          <a:avLst/>
        </a:prstGeom>
        <a:ln w="3810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110756</xdr:colOff>
      <xdr:row>99</xdr:row>
      <xdr:rowOff>99680</xdr:rowOff>
    </xdr:from>
    <xdr:to>
      <xdr:col>6</xdr:col>
      <xdr:colOff>188285</xdr:colOff>
      <xdr:row>101</xdr:row>
      <xdr:rowOff>33226</xdr:rowOff>
    </xdr:to>
    <xdr:cxnSp macro="">
      <xdr:nvCxnSpPr>
        <xdr:cNvPr id="47" name="Connecteur droit avec flèche 46">
          <a:extLst>
            <a:ext uri="{FF2B5EF4-FFF2-40B4-BE49-F238E27FC236}">
              <a16:creationId xmlns:a16="http://schemas.microsoft.com/office/drawing/2014/main" xmlns="" id="{00000000-0008-0000-0000-000023000000}"/>
            </a:ext>
          </a:extLst>
        </xdr:cNvPr>
        <xdr:cNvCxnSpPr/>
      </xdr:nvCxnSpPr>
      <xdr:spPr>
        <a:xfrm flipH="1">
          <a:off x="3333750" y="23225494"/>
          <a:ext cx="841744" cy="310116"/>
        </a:xfrm>
        <a:prstGeom prst="straightConnector1">
          <a:avLst/>
        </a:prstGeom>
        <a:ln w="28575">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181861</xdr:colOff>
      <xdr:row>98</xdr:row>
      <xdr:rowOff>87720</xdr:rowOff>
    </xdr:from>
    <xdr:to>
      <xdr:col>9</xdr:col>
      <xdr:colOff>730988</xdr:colOff>
      <xdr:row>100</xdr:row>
      <xdr:rowOff>77530</xdr:rowOff>
    </xdr:to>
    <xdr:sp macro="" textlink="">
      <xdr:nvSpPr>
        <xdr:cNvPr id="51" name="ZoneTexte 50">
          <a:extLst>
            <a:ext uri="{FF2B5EF4-FFF2-40B4-BE49-F238E27FC236}">
              <a16:creationId xmlns:a16="http://schemas.microsoft.com/office/drawing/2014/main" xmlns="" id="{00000000-0008-0000-0000-000021000000}"/>
            </a:ext>
          </a:extLst>
        </xdr:cNvPr>
        <xdr:cNvSpPr txBox="1"/>
      </xdr:nvSpPr>
      <xdr:spPr>
        <a:xfrm>
          <a:off x="4169070" y="23025249"/>
          <a:ext cx="2841773" cy="366380"/>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nombre  d'ouverture de grille à observer</a:t>
          </a:r>
        </a:p>
      </xdr:txBody>
    </xdr:sp>
    <xdr:clientData/>
  </xdr:twoCellAnchor>
  <xdr:twoCellAnchor>
    <xdr:from>
      <xdr:col>2</xdr:col>
      <xdr:colOff>606500</xdr:colOff>
      <xdr:row>120</xdr:row>
      <xdr:rowOff>52721</xdr:rowOff>
    </xdr:from>
    <xdr:to>
      <xdr:col>3</xdr:col>
      <xdr:colOff>221512</xdr:colOff>
      <xdr:row>124</xdr:row>
      <xdr:rowOff>77529</xdr:rowOff>
    </xdr:to>
    <xdr:cxnSp macro="">
      <xdr:nvCxnSpPr>
        <xdr:cNvPr id="55" name="Connecteur droit avec flèche 54">
          <a:extLst>
            <a:ext uri="{FF2B5EF4-FFF2-40B4-BE49-F238E27FC236}">
              <a16:creationId xmlns:a16="http://schemas.microsoft.com/office/drawing/2014/main" xmlns="" id="{00000000-0008-0000-0000-00001D000000}"/>
            </a:ext>
          </a:extLst>
        </xdr:cNvPr>
        <xdr:cNvCxnSpPr/>
      </xdr:nvCxnSpPr>
      <xdr:spPr>
        <a:xfrm flipH="1" flipV="1">
          <a:off x="1536849" y="27143593"/>
          <a:ext cx="379227" cy="777948"/>
        </a:xfrm>
        <a:prstGeom prst="straightConnector1">
          <a:avLst/>
        </a:prstGeom>
        <a:ln w="28575">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41647</xdr:colOff>
      <xdr:row>120</xdr:row>
      <xdr:rowOff>63798</xdr:rowOff>
    </xdr:from>
    <xdr:to>
      <xdr:col>3</xdr:col>
      <xdr:colOff>221512</xdr:colOff>
      <xdr:row>124</xdr:row>
      <xdr:rowOff>99680</xdr:rowOff>
    </xdr:to>
    <xdr:cxnSp macro="">
      <xdr:nvCxnSpPr>
        <xdr:cNvPr id="57" name="Connecteur droit avec flèche 56">
          <a:extLst>
            <a:ext uri="{FF2B5EF4-FFF2-40B4-BE49-F238E27FC236}">
              <a16:creationId xmlns:a16="http://schemas.microsoft.com/office/drawing/2014/main" xmlns="" id="{00000000-0008-0000-0000-00001D000000}"/>
            </a:ext>
          </a:extLst>
        </xdr:cNvPr>
        <xdr:cNvCxnSpPr/>
      </xdr:nvCxnSpPr>
      <xdr:spPr>
        <a:xfrm flipH="1" flipV="1">
          <a:off x="1736211" y="27154670"/>
          <a:ext cx="179865" cy="789022"/>
        </a:xfrm>
        <a:prstGeom prst="straightConnector1">
          <a:avLst/>
        </a:prstGeom>
        <a:ln w="28575">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221512</xdr:colOff>
      <xdr:row>120</xdr:row>
      <xdr:rowOff>55379</xdr:rowOff>
    </xdr:from>
    <xdr:to>
      <xdr:col>3</xdr:col>
      <xdr:colOff>454099</xdr:colOff>
      <xdr:row>124</xdr:row>
      <xdr:rowOff>55378</xdr:rowOff>
    </xdr:to>
    <xdr:cxnSp macro="">
      <xdr:nvCxnSpPr>
        <xdr:cNvPr id="60" name="Connecteur droit avec flèche 59">
          <a:extLst>
            <a:ext uri="{FF2B5EF4-FFF2-40B4-BE49-F238E27FC236}">
              <a16:creationId xmlns:a16="http://schemas.microsoft.com/office/drawing/2014/main" xmlns="" id="{00000000-0008-0000-0000-00001D000000}"/>
            </a:ext>
          </a:extLst>
        </xdr:cNvPr>
        <xdr:cNvCxnSpPr/>
      </xdr:nvCxnSpPr>
      <xdr:spPr>
        <a:xfrm flipV="1">
          <a:off x="1916076" y="27146251"/>
          <a:ext cx="232587" cy="753139"/>
        </a:xfrm>
        <a:prstGeom prst="straightConnector1">
          <a:avLst/>
        </a:prstGeom>
        <a:ln w="28575">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188285</xdr:colOff>
      <xdr:row>120</xdr:row>
      <xdr:rowOff>66455</xdr:rowOff>
    </xdr:from>
    <xdr:to>
      <xdr:col>4</xdr:col>
      <xdr:colOff>55378</xdr:colOff>
      <xdr:row>124</xdr:row>
      <xdr:rowOff>121831</xdr:rowOff>
    </xdr:to>
    <xdr:cxnSp macro="">
      <xdr:nvCxnSpPr>
        <xdr:cNvPr id="64" name="Connecteur droit avec flèche 63">
          <a:extLst>
            <a:ext uri="{FF2B5EF4-FFF2-40B4-BE49-F238E27FC236}">
              <a16:creationId xmlns:a16="http://schemas.microsoft.com/office/drawing/2014/main" xmlns="" id="{00000000-0008-0000-0000-00001D000000}"/>
            </a:ext>
          </a:extLst>
        </xdr:cNvPr>
        <xdr:cNvCxnSpPr/>
      </xdr:nvCxnSpPr>
      <xdr:spPr>
        <a:xfrm flipV="1">
          <a:off x="1882849" y="27157327"/>
          <a:ext cx="631308" cy="808516"/>
        </a:xfrm>
        <a:prstGeom prst="straightConnector1">
          <a:avLst/>
        </a:prstGeom>
        <a:ln w="28575">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595314</xdr:colOff>
      <xdr:row>24</xdr:row>
      <xdr:rowOff>83342</xdr:rowOff>
    </xdr:from>
    <xdr:to>
      <xdr:col>6</xdr:col>
      <xdr:colOff>392906</xdr:colOff>
      <xdr:row>48</xdr:row>
      <xdr:rowOff>35720</xdr:rowOff>
    </xdr:to>
    <xdr:graphicFrame macro="">
      <xdr:nvGraphicFramePr>
        <xdr:cNvPr id="2" name="Graphique 1">
          <a:extLst>
            <a:ext uri="{FF2B5EF4-FFF2-40B4-BE49-F238E27FC236}">
              <a16:creationId xmlns:a16="http://schemas.microsoft.com/office/drawing/2014/main" xmlns=""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148826</xdr:colOff>
      <xdr:row>22</xdr:row>
      <xdr:rowOff>119062</xdr:rowOff>
    </xdr:from>
    <xdr:to>
      <xdr:col>24</xdr:col>
      <xdr:colOff>35718</xdr:colOff>
      <xdr:row>46</xdr:row>
      <xdr:rowOff>59531</xdr:rowOff>
    </xdr:to>
    <xdr:graphicFrame macro="">
      <xdr:nvGraphicFramePr>
        <xdr:cNvPr id="5" name="Graphique 4">
          <a:extLst>
            <a:ext uri="{FF2B5EF4-FFF2-40B4-BE49-F238E27FC236}">
              <a16:creationId xmlns:a16="http://schemas.microsoft.com/office/drawing/2014/main" xmlns="" id="{00000000-0008-0000-05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43</xdr:col>
      <xdr:colOff>113108</xdr:colOff>
      <xdr:row>17</xdr:row>
      <xdr:rowOff>164307</xdr:rowOff>
    </xdr:from>
    <xdr:to>
      <xdr:col>53</xdr:col>
      <xdr:colOff>41671</xdr:colOff>
      <xdr:row>31</xdr:row>
      <xdr:rowOff>97632</xdr:rowOff>
    </xdr:to>
    <xdr:graphicFrame macro="">
      <xdr:nvGraphicFramePr>
        <xdr:cNvPr id="6" name="Graphique 5">
          <a:extLst>
            <a:ext uri="{FF2B5EF4-FFF2-40B4-BE49-F238E27FC236}">
              <a16:creationId xmlns:a16="http://schemas.microsoft.com/office/drawing/2014/main" xmlns=""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58</xdr:col>
      <xdr:colOff>113109</xdr:colOff>
      <xdr:row>17</xdr:row>
      <xdr:rowOff>164307</xdr:rowOff>
    </xdr:from>
    <xdr:to>
      <xdr:col>68</xdr:col>
      <xdr:colOff>41672</xdr:colOff>
      <xdr:row>31</xdr:row>
      <xdr:rowOff>97632</xdr:rowOff>
    </xdr:to>
    <xdr:graphicFrame macro="">
      <xdr:nvGraphicFramePr>
        <xdr:cNvPr id="7" name="Graphique 6">
          <a:extLst>
            <a:ext uri="{FF2B5EF4-FFF2-40B4-BE49-F238E27FC236}">
              <a16:creationId xmlns:a16="http://schemas.microsoft.com/office/drawing/2014/main" xmlns="" id="{00000000-0008-0000-05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314325</xdr:colOff>
          <xdr:row>11</xdr:row>
          <xdr:rowOff>180975</xdr:rowOff>
        </xdr:from>
        <xdr:to>
          <xdr:col>2</xdr:col>
          <xdr:colOff>981075</xdr:colOff>
          <xdr:row>13</xdr:row>
          <xdr:rowOff>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xdr:oneCellAnchor>
    <xdr:from>
      <xdr:col>5</xdr:col>
      <xdr:colOff>1643062</xdr:colOff>
      <xdr:row>23</xdr:row>
      <xdr:rowOff>267040</xdr:rowOff>
    </xdr:from>
    <xdr:ext cx="1165575" cy="423770"/>
    <mc:AlternateContent xmlns:mc="http://schemas.openxmlformats.org/markup-compatibility/2006" xmlns:a14="http://schemas.microsoft.com/office/drawing/2010/main">
      <mc:Choice Requires="a14">
        <xdr:sp macro="" textlink="">
          <xdr:nvSpPr>
            <xdr:cNvPr id="5" name="ZoneTexte 4">
              <a:extLst>
                <a:ext uri="{FF2B5EF4-FFF2-40B4-BE49-F238E27FC236}">
                  <a16:creationId xmlns:a16="http://schemas.microsoft.com/office/drawing/2014/main" xmlns="" id="{00000000-0008-0000-0100-000005000000}"/>
                </a:ext>
              </a:extLst>
            </xdr:cNvPr>
            <xdr:cNvSpPr txBox="1"/>
          </xdr:nvSpPr>
          <xdr:spPr>
            <a:xfrm>
              <a:off x="9834562" y="5342504"/>
              <a:ext cx="1165575" cy="4237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400"/>
                <a:t>SA=</a:t>
              </a:r>
              <a14:m>
                <m:oMath xmlns:m="http://schemas.openxmlformats.org/officeDocument/2006/math">
                  <m:f>
                    <m:fPr>
                      <m:ctrlPr>
                        <a:rPr lang="fr-FR" sz="1400" i="1">
                          <a:latin typeface="Cambria Math"/>
                        </a:rPr>
                      </m:ctrlPr>
                    </m:fPr>
                    <m:num>
                      <m:r>
                        <a:rPr lang="fr-FR" sz="1400" b="0" i="1">
                          <a:latin typeface="Cambria Math"/>
                        </a:rPr>
                        <m:t>𝑆</m:t>
                      </m:r>
                    </m:num>
                    <m:den>
                      <m:r>
                        <a:rPr lang="fr-FR" sz="1400" b="0" i="1">
                          <a:latin typeface="Cambria Math"/>
                        </a:rPr>
                        <m:t>𝑛</m:t>
                      </m:r>
                      <m:r>
                        <a:rPr lang="fr-FR" sz="1400" b="0" i="1">
                          <a:latin typeface="Cambria Math"/>
                          <a:ea typeface="Cambria Math"/>
                        </a:rPr>
                        <m:t>×</m:t>
                      </m:r>
                      <m:r>
                        <a:rPr lang="fr-FR" sz="1400" b="0" i="1">
                          <a:latin typeface="Cambria Math"/>
                          <a:ea typeface="Cambria Math"/>
                        </a:rPr>
                        <m:t>𝑠</m:t>
                      </m:r>
                      <m:r>
                        <a:rPr lang="fr-FR" sz="1400" b="0" i="1">
                          <a:latin typeface="Cambria Math"/>
                          <a:ea typeface="Cambria Math"/>
                        </a:rPr>
                        <m:t>×</m:t>
                      </m:r>
                      <m:r>
                        <a:rPr lang="fr-FR" sz="1400" b="0" i="1">
                          <a:latin typeface="Cambria Math"/>
                          <a:ea typeface="Cambria Math"/>
                        </a:rPr>
                        <m:t>𝑉</m:t>
                      </m:r>
                      <m:r>
                        <a:rPr lang="fr-FR" sz="1400" b="0" i="1">
                          <a:latin typeface="Cambria Math"/>
                          <a:ea typeface="Cambria Math"/>
                        </a:rPr>
                        <m:t>×</m:t>
                      </m:r>
                      <m:r>
                        <a:rPr lang="fr-FR" sz="1400" b="0" i="1">
                          <a:latin typeface="Cambria Math"/>
                          <a:ea typeface="Cambria Math"/>
                        </a:rPr>
                        <m:t>𝑓</m:t>
                      </m:r>
                    </m:den>
                  </m:f>
                </m:oMath>
              </a14:m>
              <a:endParaRPr lang="fr-FR" sz="1400"/>
            </a:p>
          </xdr:txBody>
        </xdr:sp>
      </mc:Choice>
      <mc:Fallback xmlns="">
        <xdr:sp macro="" textlink="">
          <xdr:nvSpPr>
            <xdr:cNvPr id="5" name="ZoneTexte 4">
              <a:extLst>
                <a:ext uri="{FF2B5EF4-FFF2-40B4-BE49-F238E27FC236}">
                  <a16:creationId xmlns:a16="http://schemas.microsoft.com/office/drawing/2014/main" xmlns="" xmlns:a14="http://schemas.microsoft.com/office/drawing/2010/main" id="{00000000-0008-0000-0100-000005000000}"/>
                </a:ext>
              </a:extLst>
            </xdr:cNvPr>
            <xdr:cNvSpPr txBox="1"/>
          </xdr:nvSpPr>
          <xdr:spPr>
            <a:xfrm>
              <a:off x="9834562" y="5342504"/>
              <a:ext cx="1165575" cy="4237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400"/>
                <a:t>SA=</a:t>
              </a:r>
              <a:r>
                <a:rPr lang="fr-FR" sz="1400" b="0" i="0">
                  <a:latin typeface="Cambria Math"/>
                </a:rPr>
                <a:t>𝑆/(𝑛</a:t>
              </a:r>
              <a:r>
                <a:rPr lang="fr-FR" sz="1400" b="0" i="0">
                  <a:latin typeface="Cambria Math"/>
                  <a:ea typeface="Cambria Math"/>
                </a:rPr>
                <a:t>×𝑠×𝑉×𝑓)</a:t>
              </a:r>
              <a:endParaRPr lang="fr-FR" sz="1400"/>
            </a:p>
          </xdr:txBody>
        </xdr:sp>
      </mc:Fallback>
    </mc:AlternateContent>
    <xdr:clientData/>
  </xdr:oneCellAnchor>
  <mc:AlternateContent xmlns:mc="http://schemas.openxmlformats.org/markup-compatibility/2006">
    <mc:Choice xmlns:a14="http://schemas.microsoft.com/office/drawing/2010/main" Requires="a14">
      <xdr:twoCellAnchor editAs="oneCell">
        <xdr:from>
          <xdr:col>7</xdr:col>
          <xdr:colOff>181996</xdr:colOff>
          <xdr:row>23</xdr:row>
          <xdr:rowOff>52730</xdr:rowOff>
        </xdr:from>
        <xdr:to>
          <xdr:col>23</xdr:col>
          <xdr:colOff>122465</xdr:colOff>
          <xdr:row>25</xdr:row>
          <xdr:rowOff>285417</xdr:rowOff>
        </xdr:to>
        <xdr:pic>
          <xdr:nvPicPr>
            <xdr:cNvPr id="11" name="Image 10">
              <a:extLst>
                <a:ext uri="{FF2B5EF4-FFF2-40B4-BE49-F238E27FC236}">
                  <a16:creationId xmlns:a16="http://schemas.microsoft.com/office/drawing/2014/main" xmlns="" id="{00000000-0008-0000-0100-00000B000000}"/>
                </a:ext>
              </a:extLst>
            </xdr:cNvPr>
            <xdr:cNvPicPr>
              <a:picLocks noChangeAspect="1" noChangeArrowheads="1"/>
              <a:extLst>
                <a:ext uri="{84589F7E-364E-4C9E-8A38-B11213B215E9}">
                  <a14:cameraTool cellRange="'annexe K NFX43 269'!$K$4:$O$9" spid="_x0000_s1421"/>
                </a:ext>
              </a:extLst>
            </xdr:cNvPicPr>
          </xdr:nvPicPr>
          <xdr:blipFill>
            <a:blip xmlns:r="http://schemas.openxmlformats.org/officeDocument/2006/relationships" r:embed="rId1"/>
            <a:srcRect/>
            <a:stretch>
              <a:fillRect/>
            </a:stretch>
          </xdr:blipFill>
          <xdr:spPr bwMode="auto">
            <a:xfrm>
              <a:off x="11013282" y="5128194"/>
              <a:ext cx="3287826" cy="104911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xdr:col>
      <xdr:colOff>47625</xdr:colOff>
      <xdr:row>26</xdr:row>
      <xdr:rowOff>214312</xdr:rowOff>
    </xdr:from>
    <xdr:to>
      <xdr:col>11</xdr:col>
      <xdr:colOff>31751</xdr:colOff>
      <xdr:row>27</xdr:row>
      <xdr:rowOff>421632</xdr:rowOff>
    </xdr:to>
    <xdr:graphicFrame macro="">
      <xdr:nvGraphicFramePr>
        <xdr:cNvPr id="8" name="Graphique 7">
          <a:extLst>
            <a:ext uri="{FF2B5EF4-FFF2-40B4-BE49-F238E27FC236}">
              <a16:creationId xmlns:a16="http://schemas.microsoft.com/office/drawing/2014/main" xmlns=""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38617</xdr:colOff>
      <xdr:row>0</xdr:row>
      <xdr:rowOff>373275</xdr:rowOff>
    </xdr:from>
    <xdr:to>
      <xdr:col>6</xdr:col>
      <xdr:colOff>167332</xdr:colOff>
      <xdr:row>23</xdr:row>
      <xdr:rowOff>38614</xdr:rowOff>
    </xdr:to>
    <xdr:graphicFrame macro="">
      <xdr:nvGraphicFramePr>
        <xdr:cNvPr id="15" name="Graphique 14" title="Nombre d'ouverture en fonction du volume prélevé">
          <a:extLst>
            <a:ext uri="{FF2B5EF4-FFF2-40B4-BE49-F238E27FC236}">
              <a16:creationId xmlns:a16="http://schemas.microsoft.com/office/drawing/2014/main" xmlns=""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absoluteAnchor>
    <xdr:pos x="10248901" y="330200"/>
    <xdr:ext cx="4851399" cy="4813300"/>
    <xdr:graphicFrame macro="">
      <xdr:nvGraphicFramePr>
        <xdr:cNvPr id="9" name="Graphique 8">
          <a:extLst>
            <a:ext uri="{FF2B5EF4-FFF2-40B4-BE49-F238E27FC236}">
              <a16:creationId xmlns:a16="http://schemas.microsoft.com/office/drawing/2014/main" xmlns=""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0.71027</cdr:x>
      <cdr:y>0.17817</cdr:y>
    </cdr:from>
    <cdr:to>
      <cdr:x>0.95518</cdr:x>
      <cdr:y>0.2657</cdr:y>
    </cdr:to>
    <cdr:sp macro="" textlink="">
      <cdr:nvSpPr>
        <cdr:cNvPr id="2" name="ZoneTexte 1"/>
        <cdr:cNvSpPr txBox="1"/>
      </cdr:nvSpPr>
      <cdr:spPr>
        <a:xfrm xmlns:a="http://schemas.openxmlformats.org/drawingml/2006/main">
          <a:off x="4060435" y="856791"/>
          <a:ext cx="1400048" cy="420934"/>
        </a:xfrm>
        <a:prstGeom xmlns:a="http://schemas.openxmlformats.org/drawingml/2006/main" prst="rect">
          <a:avLst/>
        </a:prstGeom>
        <a:solidFill xmlns:a="http://schemas.openxmlformats.org/drawingml/2006/main">
          <a:schemeClr val="accent1"/>
        </a:solidFill>
      </cdr:spPr>
      <cdr:txBody>
        <a:bodyPr xmlns:a="http://schemas.openxmlformats.org/drawingml/2006/main" vertOverflow="clip" wrap="square" rtlCol="0" anchor="t"/>
        <a:lstStyle xmlns:a="http://schemas.openxmlformats.org/drawingml/2006/main"/>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fr-FR" sz="1000" b="1"/>
            <a:t>SA </a:t>
          </a:r>
          <a:r>
            <a:rPr lang="fr-FR" sz="1100" b="1">
              <a:effectLst/>
              <a:latin typeface="+mn-lt"/>
              <a:ea typeface="+mn-ea"/>
              <a:cs typeface="+mn-cs"/>
            </a:rPr>
            <a:t>≤</a:t>
          </a:r>
          <a:r>
            <a:rPr lang="fr-FR" sz="1000" b="1" baseline="0"/>
            <a:t> 1 ou = 3f/l si justification</a:t>
          </a:r>
        </a:p>
      </cdr:txBody>
    </cdr:sp>
  </cdr:relSizeAnchor>
  <cdr:relSizeAnchor xmlns:cdr="http://schemas.openxmlformats.org/drawingml/2006/chartDrawing">
    <cdr:from>
      <cdr:x>0.51075</cdr:x>
      <cdr:y>0.13183</cdr:y>
    </cdr:from>
    <cdr:to>
      <cdr:x>0.65237</cdr:x>
      <cdr:y>0.27363</cdr:y>
    </cdr:to>
    <cdr:sp macro="" textlink="">
      <cdr:nvSpPr>
        <cdr:cNvPr id="3" name="ZoneTexte 1"/>
        <cdr:cNvSpPr txBox="1"/>
      </cdr:nvSpPr>
      <cdr:spPr>
        <a:xfrm xmlns:a="http://schemas.openxmlformats.org/drawingml/2006/main">
          <a:off x="2919812" y="633949"/>
          <a:ext cx="809601" cy="681876"/>
        </a:xfrm>
        <a:prstGeom xmlns:a="http://schemas.openxmlformats.org/drawingml/2006/main" prst="rect">
          <a:avLst/>
        </a:prstGeom>
        <a:solidFill xmlns:a="http://schemas.openxmlformats.org/drawingml/2006/main">
          <a:schemeClr val="accent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t>1  &lt; SA ≤ 3  </a:t>
          </a:r>
          <a:r>
            <a:rPr lang="fr-FR" sz="1100" b="1" baseline="0"/>
            <a:t>si 222</a:t>
          </a:r>
          <a:r>
            <a:rPr lang="fr-FR" sz="1100" b="1">
              <a:effectLst/>
              <a:latin typeface="+mn-lt"/>
              <a:ea typeface="+mn-ea"/>
              <a:cs typeface="+mn-cs"/>
            </a:rPr>
            <a:t>≤</a:t>
          </a:r>
          <a:r>
            <a:rPr lang="fr-FR" sz="1100" b="1" baseline="0"/>
            <a:t> V &lt; 666 l</a:t>
          </a:r>
          <a:endParaRPr lang="fr-FR" sz="1100" b="1"/>
        </a:p>
      </cdr:txBody>
    </cdr:sp>
  </cdr:relSizeAnchor>
  <cdr:relSizeAnchor xmlns:cdr="http://schemas.openxmlformats.org/drawingml/2006/chartDrawing">
    <cdr:from>
      <cdr:x>0.11056</cdr:x>
      <cdr:y>0.94609</cdr:y>
    </cdr:from>
    <cdr:to>
      <cdr:x>0.49887</cdr:x>
      <cdr:y>0.98922</cdr:y>
    </cdr:to>
    <cdr:sp macro="" textlink="">
      <cdr:nvSpPr>
        <cdr:cNvPr id="4" name="ZoneTexte 1"/>
        <cdr:cNvSpPr txBox="1"/>
      </cdr:nvSpPr>
      <cdr:spPr>
        <a:xfrm xmlns:a="http://schemas.openxmlformats.org/drawingml/2006/main">
          <a:off x="630416" y="4517941"/>
          <a:ext cx="2214209" cy="205946"/>
        </a:xfrm>
        <a:prstGeom xmlns:a="http://schemas.openxmlformats.org/drawingml/2006/main" prst="rect">
          <a:avLst/>
        </a:prstGeom>
        <a:solidFill xmlns:a="http://schemas.openxmlformats.org/drawingml/2006/main">
          <a:schemeClr val="accent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50" b="1"/>
            <a:t>SA &gt;</a:t>
          </a:r>
          <a:r>
            <a:rPr lang="fr-FR" sz="1050" b="1" baseline="0"/>
            <a:t> 3 si V &lt; Vmin </a:t>
          </a:r>
          <a:endParaRPr lang="fr-FR" sz="1050" b="1"/>
        </a:p>
      </cdr:txBody>
    </cdr:sp>
  </cdr:relSizeAnchor>
  <cdr:relSizeAnchor xmlns:cdr="http://schemas.openxmlformats.org/drawingml/2006/chartDrawing">
    <cdr:from>
      <cdr:x>0.19541</cdr:x>
      <cdr:y>0.18598</cdr:y>
    </cdr:from>
    <cdr:to>
      <cdr:x>0.4921</cdr:x>
      <cdr:y>0.23665</cdr:y>
    </cdr:to>
    <cdr:sp macro="" textlink="">
      <cdr:nvSpPr>
        <cdr:cNvPr id="5" name="ZoneTexte 1"/>
        <cdr:cNvSpPr txBox="1"/>
      </cdr:nvSpPr>
      <cdr:spPr>
        <a:xfrm xmlns:a="http://schemas.openxmlformats.org/drawingml/2006/main">
          <a:off x="1117083" y="894347"/>
          <a:ext cx="1696112" cy="243678"/>
        </a:xfrm>
        <a:prstGeom xmlns:a="http://schemas.openxmlformats.org/drawingml/2006/main" prst="rect">
          <a:avLst/>
        </a:prstGeom>
        <a:solidFill xmlns:a="http://schemas.openxmlformats.org/drawingml/2006/main">
          <a:schemeClr val="accent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t>SA =</a:t>
          </a:r>
          <a:r>
            <a:rPr lang="fr-FR" sz="1100" b="1" baseline="0"/>
            <a:t> 3 si  Vmin &lt; V </a:t>
          </a:r>
          <a:r>
            <a:rPr lang="fr-FR" sz="1100" b="1">
              <a:effectLst/>
              <a:latin typeface="+mn-lt"/>
              <a:ea typeface="+mn-ea"/>
              <a:cs typeface="+mn-cs"/>
            </a:rPr>
            <a:t>≤</a:t>
          </a:r>
          <a:r>
            <a:rPr lang="fr-FR" sz="1100" b="1" baseline="0"/>
            <a:t> 222 l</a:t>
          </a:r>
          <a:endParaRPr lang="fr-FR" sz="1100" b="1"/>
        </a:p>
      </cdr:txBody>
    </cdr:sp>
  </cdr:relSizeAnchor>
</c:userShapes>
</file>

<file path=xl/drawings/drawing4.xml><?xml version="1.0" encoding="utf-8"?>
<c:userShapes xmlns:c="http://schemas.openxmlformats.org/drawingml/2006/chart">
  <cdr:relSizeAnchor xmlns:cdr="http://schemas.openxmlformats.org/drawingml/2006/chartDrawing">
    <cdr:from>
      <cdr:x>0.51454</cdr:x>
      <cdr:y>0.20844</cdr:y>
    </cdr:from>
    <cdr:to>
      <cdr:x>0.68748</cdr:x>
      <cdr:y>0.32718</cdr:y>
    </cdr:to>
    <cdr:sp macro="" textlink="">
      <cdr:nvSpPr>
        <cdr:cNvPr id="9" name="ZoneTexte 1"/>
        <cdr:cNvSpPr txBox="1"/>
      </cdr:nvSpPr>
      <cdr:spPr>
        <a:xfrm xmlns:a="http://schemas.openxmlformats.org/drawingml/2006/main">
          <a:off x="2496239" y="1003300"/>
          <a:ext cx="839001" cy="571500"/>
        </a:xfrm>
        <a:prstGeom xmlns:a="http://schemas.openxmlformats.org/drawingml/2006/main" prst="rect">
          <a:avLst/>
        </a:prstGeom>
        <a:solidFill xmlns:a="http://schemas.openxmlformats.org/drawingml/2006/main">
          <a:schemeClr val="accent1"/>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000" b="1"/>
            <a:t>1 f/L &lt; SA ≤ 3 f/L </a:t>
          </a:r>
          <a:r>
            <a:rPr lang="fr-FR" sz="1000" b="1" baseline="0"/>
            <a:t> si 222</a:t>
          </a:r>
          <a:r>
            <a:rPr lang="fr-FR" sz="1100" b="1">
              <a:effectLst/>
              <a:latin typeface="+mn-lt"/>
              <a:ea typeface="+mn-ea"/>
              <a:cs typeface="+mn-cs"/>
            </a:rPr>
            <a:t>≤</a:t>
          </a:r>
          <a:r>
            <a:rPr lang="fr-FR" sz="1000" b="1" baseline="0"/>
            <a:t> V &lt; 666 l</a:t>
          </a:r>
          <a:endParaRPr lang="fr-FR" sz="1000" b="1"/>
        </a:p>
      </cdr:txBody>
    </cdr:sp>
  </cdr:relSizeAnchor>
  <cdr:relSizeAnchor xmlns:cdr="http://schemas.openxmlformats.org/drawingml/2006/chartDrawing">
    <cdr:from>
      <cdr:x>0.69525</cdr:x>
      <cdr:y>0.12047</cdr:y>
    </cdr:from>
    <cdr:to>
      <cdr:x>0.95833</cdr:x>
      <cdr:y>0.24237</cdr:y>
    </cdr:to>
    <cdr:sp macro="" textlink="">
      <cdr:nvSpPr>
        <cdr:cNvPr id="10" name="ZoneTexte 1"/>
        <cdr:cNvSpPr txBox="1"/>
      </cdr:nvSpPr>
      <cdr:spPr>
        <a:xfrm xmlns:a="http://schemas.openxmlformats.org/drawingml/2006/main">
          <a:off x="3372935" y="579858"/>
          <a:ext cx="1276306" cy="586728"/>
        </a:xfrm>
        <a:prstGeom xmlns:a="http://schemas.openxmlformats.org/drawingml/2006/main" prst="rect">
          <a:avLst/>
        </a:prstGeom>
        <a:solidFill xmlns:a="http://schemas.openxmlformats.org/drawingml/2006/main">
          <a:schemeClr val="accent1"/>
        </a:solidFill>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fr-FR" sz="1100" b="1"/>
            <a:t>SA </a:t>
          </a:r>
          <a:r>
            <a:rPr lang="fr-FR" sz="1100" b="1">
              <a:effectLst/>
              <a:latin typeface="+mn-lt"/>
              <a:ea typeface="+mn-ea"/>
              <a:cs typeface="+mn-cs"/>
            </a:rPr>
            <a:t>≤</a:t>
          </a:r>
          <a:r>
            <a:rPr lang="fr-FR" sz="1100" b="1" baseline="0"/>
            <a:t> 1 f/l</a:t>
          </a:r>
        </a:p>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fr-FR" sz="1100" b="1" baseline="0"/>
            <a:t>ou  =</a:t>
          </a:r>
          <a:r>
            <a:rPr lang="fr-FR" sz="1100" b="1">
              <a:effectLst/>
              <a:latin typeface="+mn-lt"/>
              <a:ea typeface="+mn-ea"/>
              <a:cs typeface="+mn-cs"/>
            </a:rPr>
            <a:t>3f/l </a:t>
          </a:r>
          <a:r>
            <a:rPr lang="fr-FR" sz="1100" b="1" baseline="0">
              <a:effectLst/>
              <a:latin typeface="+mn-lt"/>
              <a:ea typeface="+mn-ea"/>
              <a:cs typeface="+mn-cs"/>
            </a:rPr>
            <a:t> </a:t>
          </a:r>
          <a:r>
            <a:rPr lang="fr-FR" sz="1100" b="1"/>
            <a:t>si justification</a:t>
          </a:r>
        </a:p>
      </cdr:txBody>
    </cdr:sp>
  </cdr:relSizeAnchor>
</c:userShapes>
</file>

<file path=xl/drawings/drawing5.xml><?xml version="1.0" encoding="utf-8"?>
<xdr:wsDr xmlns:xdr="http://schemas.openxmlformats.org/drawingml/2006/spreadsheetDrawing" xmlns:a="http://schemas.openxmlformats.org/drawingml/2006/main">
  <xdr:absoluteAnchor>
    <xdr:pos x="9105899" y="247649"/>
    <xdr:ext cx="6540785" cy="6548278"/>
    <xdr:graphicFrame macro="">
      <xdr:nvGraphicFramePr>
        <xdr:cNvPr id="2" name="Graphique 1">
          <a:extLst>
            <a:ext uri="{FF2B5EF4-FFF2-40B4-BE49-F238E27FC236}">
              <a16:creationId xmlns:a16="http://schemas.microsoft.com/office/drawing/2014/main" xmlns=""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0</xdr:col>
      <xdr:colOff>19050</xdr:colOff>
      <xdr:row>1</xdr:row>
      <xdr:rowOff>19050</xdr:rowOff>
    </xdr:from>
    <xdr:to>
      <xdr:col>10</xdr:col>
      <xdr:colOff>333375</xdr:colOff>
      <xdr:row>35</xdr:row>
      <xdr:rowOff>66675</xdr:rowOff>
    </xdr:to>
    <xdr:graphicFrame macro="">
      <xdr:nvGraphicFramePr>
        <xdr:cNvPr id="3" name="Graphique 2" title="Nombre d'ouverture en fonction du volume prélevé">
          <a:extLst>
            <a:ext uri="{FF2B5EF4-FFF2-40B4-BE49-F238E27FC236}">
              <a16:creationId xmlns:a16="http://schemas.microsoft.com/office/drawing/2014/main" xmlns=""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638176</xdr:colOff>
          <xdr:row>5</xdr:row>
          <xdr:rowOff>166629</xdr:rowOff>
        </xdr:from>
        <xdr:to>
          <xdr:col>6</xdr:col>
          <xdr:colOff>371476</xdr:colOff>
          <xdr:row>7</xdr:row>
          <xdr:rowOff>142875</xdr:rowOff>
        </xdr:to>
        <xdr:pic>
          <xdr:nvPicPr>
            <xdr:cNvPr id="6" name="Image 5"/>
            <xdr:cNvPicPr>
              <a:picLocks noChangeAspect="1" noChangeArrowheads="1"/>
              <a:extLst>
                <a:ext uri="{84589F7E-364E-4C9E-8A38-B11213B215E9}">
                  <a14:cameraTool cellRange="'nombre d''ouverture fraction fil'!$I$43:$I$44" spid="_x0000_s4626"/>
                </a:ext>
              </a:extLst>
            </xdr:cNvPicPr>
          </xdr:nvPicPr>
          <xdr:blipFill>
            <a:blip xmlns:r="http://schemas.openxmlformats.org/officeDocument/2006/relationships" r:embed="rId3"/>
            <a:srcRect/>
            <a:stretch>
              <a:fillRect/>
            </a:stretch>
          </xdr:blipFill>
          <xdr:spPr bwMode="auto">
            <a:xfrm>
              <a:off x="4543426" y="1119129"/>
              <a:ext cx="590550" cy="35724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323851</xdr:colOff>
          <xdr:row>5</xdr:row>
          <xdr:rowOff>152400</xdr:rowOff>
        </xdr:from>
        <xdr:to>
          <xdr:col>5</xdr:col>
          <xdr:colOff>115020</xdr:colOff>
          <xdr:row>7</xdr:row>
          <xdr:rowOff>133350</xdr:rowOff>
        </xdr:to>
        <xdr:pic>
          <xdr:nvPicPr>
            <xdr:cNvPr id="7" name="Image 6"/>
            <xdr:cNvPicPr>
              <a:picLocks noChangeAspect="1" noChangeArrowheads="1"/>
              <a:extLst>
                <a:ext uri="{84589F7E-364E-4C9E-8A38-B11213B215E9}">
                  <a14:cameraTool cellRange="'nombre d''ouverture fraction fil'!$O$45:$O$46" spid="_x0000_s4627"/>
                </a:ext>
              </a:extLst>
            </xdr:cNvPicPr>
          </xdr:nvPicPr>
          <xdr:blipFill>
            <a:blip xmlns:r="http://schemas.openxmlformats.org/officeDocument/2006/relationships" r:embed="rId4"/>
            <a:srcRect/>
            <a:stretch>
              <a:fillRect/>
            </a:stretch>
          </xdr:blipFill>
          <xdr:spPr bwMode="auto">
            <a:xfrm>
              <a:off x="3467101" y="1104900"/>
              <a:ext cx="553169" cy="3619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76201</xdr:colOff>
          <xdr:row>5</xdr:row>
          <xdr:rowOff>158750</xdr:rowOff>
        </xdr:from>
        <xdr:to>
          <xdr:col>3</xdr:col>
          <xdr:colOff>590551</xdr:colOff>
          <xdr:row>7</xdr:row>
          <xdr:rowOff>114300</xdr:rowOff>
        </xdr:to>
        <xdr:pic>
          <xdr:nvPicPr>
            <xdr:cNvPr id="8" name="Image 7"/>
            <xdr:cNvPicPr>
              <a:picLocks noChangeAspect="1" noChangeArrowheads="1"/>
              <a:extLst>
                <a:ext uri="{84589F7E-364E-4C9E-8A38-B11213B215E9}">
                  <a14:cameraTool cellRange="'nombre d''ouverture fraction fil'!$M$45:$M$46" spid="_x0000_s4628"/>
                </a:ext>
              </a:extLst>
            </xdr:cNvPicPr>
          </xdr:nvPicPr>
          <xdr:blipFill>
            <a:blip xmlns:r="http://schemas.openxmlformats.org/officeDocument/2006/relationships" r:embed="rId5"/>
            <a:srcRect/>
            <a:stretch>
              <a:fillRect/>
            </a:stretch>
          </xdr:blipFill>
          <xdr:spPr bwMode="auto">
            <a:xfrm>
              <a:off x="2457451" y="1111250"/>
              <a:ext cx="514350" cy="3365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5</xdr:row>
          <xdr:rowOff>134173</xdr:rowOff>
        </xdr:from>
        <xdr:to>
          <xdr:col>3</xdr:col>
          <xdr:colOff>9525</xdr:colOff>
          <xdr:row>7</xdr:row>
          <xdr:rowOff>133350</xdr:rowOff>
        </xdr:to>
        <xdr:pic>
          <xdr:nvPicPr>
            <xdr:cNvPr id="9" name="Image 8"/>
            <xdr:cNvPicPr>
              <a:picLocks noChangeAspect="1" noChangeArrowheads="1"/>
              <a:extLst>
                <a:ext uri="{84589F7E-364E-4C9E-8A38-B11213B215E9}">
                  <a14:cameraTool cellRange="'nombre d''ouverture fraction fil'!$O$42:$O$43" spid="_x0000_s4629"/>
                </a:ext>
              </a:extLst>
            </xdr:cNvPicPr>
          </xdr:nvPicPr>
          <xdr:blipFill>
            <a:blip xmlns:r="http://schemas.openxmlformats.org/officeDocument/2006/relationships" r:embed="rId6"/>
            <a:srcRect/>
            <a:stretch>
              <a:fillRect/>
            </a:stretch>
          </xdr:blipFill>
          <xdr:spPr bwMode="auto">
            <a:xfrm>
              <a:off x="1809750" y="1086673"/>
              <a:ext cx="581025" cy="38017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5</xdr:row>
          <xdr:rowOff>140758</xdr:rowOff>
        </xdr:from>
        <xdr:to>
          <xdr:col>2</xdr:col>
          <xdr:colOff>200025</xdr:colOff>
          <xdr:row>7</xdr:row>
          <xdr:rowOff>152400</xdr:rowOff>
        </xdr:to>
        <xdr:pic>
          <xdr:nvPicPr>
            <xdr:cNvPr id="11" name="Image 10"/>
            <xdr:cNvPicPr>
              <a:picLocks noChangeAspect="1" noChangeArrowheads="1"/>
              <a:extLst>
                <a:ext uri="{84589F7E-364E-4C9E-8A38-B11213B215E9}">
                  <a14:cameraTool cellRange="'nombre d''ouverture fraction fil'!$M$42:$M$43" spid="_x0000_s4630"/>
                </a:ext>
              </a:extLst>
            </xdr:cNvPicPr>
          </xdr:nvPicPr>
          <xdr:blipFill>
            <a:blip xmlns:r="http://schemas.openxmlformats.org/officeDocument/2006/relationships" r:embed="rId7"/>
            <a:srcRect/>
            <a:stretch>
              <a:fillRect/>
            </a:stretch>
          </xdr:blipFill>
          <xdr:spPr bwMode="auto">
            <a:xfrm>
              <a:off x="1123950" y="1093258"/>
              <a:ext cx="600075" cy="39264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c:userShapes xmlns:c="http://schemas.openxmlformats.org/drawingml/2006/chart">
  <cdr:relSizeAnchor xmlns:cdr="http://schemas.openxmlformats.org/drawingml/2006/chartDrawing">
    <cdr:from>
      <cdr:x>0.51454</cdr:x>
      <cdr:y>0.2453</cdr:y>
    </cdr:from>
    <cdr:to>
      <cdr:x>0.68748</cdr:x>
      <cdr:y>0.31415</cdr:y>
    </cdr:to>
    <cdr:sp macro="" textlink="">
      <cdr:nvSpPr>
        <cdr:cNvPr id="9" name="ZoneTexte 1"/>
        <cdr:cNvSpPr txBox="1"/>
      </cdr:nvSpPr>
      <cdr:spPr>
        <a:xfrm xmlns:a="http://schemas.openxmlformats.org/drawingml/2006/main">
          <a:off x="3365487" y="1606262"/>
          <a:ext cx="1131169" cy="450849"/>
        </a:xfrm>
        <a:prstGeom xmlns:a="http://schemas.openxmlformats.org/drawingml/2006/main" prst="rect">
          <a:avLst/>
        </a:prstGeom>
        <a:solidFill xmlns:a="http://schemas.openxmlformats.org/drawingml/2006/main">
          <a:schemeClr val="accent1"/>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effectLst/>
              <a:latin typeface="+mn-lt"/>
              <a:ea typeface="+mn-ea"/>
              <a:cs typeface="+mn-cs"/>
            </a:rPr>
            <a:t>1 f/L &lt; SA ≤ 3 f/L</a:t>
          </a:r>
          <a:r>
            <a:rPr lang="fr-FR" sz="1100" b="1" baseline="0">
              <a:effectLst/>
              <a:latin typeface="+mn-lt"/>
              <a:ea typeface="+mn-ea"/>
              <a:cs typeface="+mn-cs"/>
            </a:rPr>
            <a:t> </a:t>
          </a:r>
          <a:r>
            <a:rPr lang="fr-FR" sz="1000" b="1" baseline="0"/>
            <a:t> si 222 </a:t>
          </a:r>
          <a:r>
            <a:rPr lang="fr-FR" sz="1100" b="1">
              <a:effectLst/>
              <a:latin typeface="+mn-lt"/>
              <a:ea typeface="+mn-ea"/>
              <a:cs typeface="+mn-cs"/>
            </a:rPr>
            <a:t>≤</a:t>
          </a:r>
          <a:r>
            <a:rPr lang="fr-FR" sz="1000" b="1" baseline="0"/>
            <a:t> V &lt; 666 l</a:t>
          </a:r>
          <a:endParaRPr lang="fr-FR" sz="1000" b="1"/>
        </a:p>
      </cdr:txBody>
    </cdr:sp>
  </cdr:relSizeAnchor>
  <cdr:relSizeAnchor xmlns:cdr="http://schemas.openxmlformats.org/drawingml/2006/chartDrawing">
    <cdr:from>
      <cdr:x>0.69525</cdr:x>
      <cdr:y>0.12047</cdr:y>
    </cdr:from>
    <cdr:to>
      <cdr:x>0.95833</cdr:x>
      <cdr:y>0.22352</cdr:y>
    </cdr:to>
    <cdr:sp macro="" textlink="">
      <cdr:nvSpPr>
        <cdr:cNvPr id="10" name="ZoneTexte 1"/>
        <cdr:cNvSpPr txBox="1"/>
      </cdr:nvSpPr>
      <cdr:spPr>
        <a:xfrm xmlns:a="http://schemas.openxmlformats.org/drawingml/2006/main">
          <a:off x="4547503" y="788899"/>
          <a:ext cx="1720722" cy="674801"/>
        </a:xfrm>
        <a:prstGeom xmlns:a="http://schemas.openxmlformats.org/drawingml/2006/main" prst="rect">
          <a:avLst/>
        </a:prstGeom>
        <a:solidFill xmlns:a="http://schemas.openxmlformats.org/drawingml/2006/main">
          <a:schemeClr val="accent1"/>
        </a:solidFill>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fr-FR" sz="1100" b="1"/>
            <a:t>SA </a:t>
          </a:r>
          <a:r>
            <a:rPr lang="fr-FR" sz="1100" b="1">
              <a:effectLst/>
              <a:latin typeface="+mn-lt"/>
              <a:ea typeface="+mn-ea"/>
              <a:cs typeface="+mn-cs"/>
            </a:rPr>
            <a:t>≤</a:t>
          </a:r>
          <a:r>
            <a:rPr lang="fr-FR" sz="1100" b="1" baseline="0"/>
            <a:t> 1 f/l</a:t>
          </a:r>
        </a:p>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fr-FR" sz="1100" b="1" baseline="0"/>
            <a:t>ou = </a:t>
          </a:r>
          <a:r>
            <a:rPr lang="fr-FR" sz="1100" b="1">
              <a:effectLst/>
              <a:latin typeface="+mn-lt"/>
              <a:ea typeface="+mn-ea"/>
              <a:cs typeface="+mn-cs"/>
            </a:rPr>
            <a:t>3f/l </a:t>
          </a:r>
          <a:r>
            <a:rPr lang="fr-FR" sz="1100" b="0" baseline="0">
              <a:effectLst/>
              <a:latin typeface="+mn-lt"/>
              <a:ea typeface="+mn-ea"/>
              <a:cs typeface="+mn-cs"/>
            </a:rPr>
            <a:t>   </a:t>
          </a:r>
          <a:r>
            <a:rPr lang="fr-FR" sz="1100" b="1"/>
            <a:t> si justification</a:t>
          </a:r>
        </a:p>
      </cdr:txBody>
    </cdr:sp>
  </cdr:relSizeAnchor>
</c:userShapes>
</file>

<file path=xl/drawings/drawing7.xml><?xml version="1.0" encoding="utf-8"?>
<c:userShapes xmlns:c="http://schemas.openxmlformats.org/drawingml/2006/chart">
  <cdr:relSizeAnchor xmlns:cdr="http://schemas.openxmlformats.org/drawingml/2006/chartDrawing">
    <cdr:from>
      <cdr:x>0.72063</cdr:x>
      <cdr:y>0.12157</cdr:y>
    </cdr:from>
    <cdr:to>
      <cdr:x>0.96402</cdr:x>
      <cdr:y>0.1927</cdr:y>
    </cdr:to>
    <cdr:sp macro="" textlink="">
      <cdr:nvSpPr>
        <cdr:cNvPr id="2" name="ZoneTexte 1"/>
        <cdr:cNvSpPr txBox="1"/>
      </cdr:nvSpPr>
      <cdr:spPr>
        <a:xfrm xmlns:a="http://schemas.openxmlformats.org/drawingml/2006/main">
          <a:off x="6486525" y="793220"/>
          <a:ext cx="2190750" cy="464079"/>
        </a:xfrm>
        <a:prstGeom xmlns:a="http://schemas.openxmlformats.org/drawingml/2006/main" prst="rect">
          <a:avLst/>
        </a:prstGeom>
        <a:solidFill xmlns:a="http://schemas.openxmlformats.org/drawingml/2006/main">
          <a:schemeClr val="accent1"/>
        </a:solidFill>
      </cdr:spPr>
      <cdr:txBody>
        <a:bodyPr xmlns:a="http://schemas.openxmlformats.org/drawingml/2006/main" vertOverflow="clip" wrap="square" rtlCol="0" anchor="t"/>
        <a:lstStyle xmlns:a="http://schemas.openxmlformats.org/drawingml/2006/main"/>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fr-FR" sz="1100" b="1"/>
            <a:t>SA </a:t>
          </a:r>
          <a:r>
            <a:rPr lang="fr-FR" sz="1100" b="1">
              <a:effectLst/>
              <a:latin typeface="+mn-lt"/>
              <a:ea typeface="+mn-ea"/>
              <a:cs typeface="+mn-cs"/>
            </a:rPr>
            <a:t>≤</a:t>
          </a:r>
          <a:r>
            <a:rPr lang="fr-FR" sz="1100" b="1" baseline="0"/>
            <a:t> 1 f/l</a:t>
          </a:r>
        </a:p>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fr-FR" sz="1100" b="1" baseline="0"/>
            <a:t>ou = </a:t>
          </a:r>
          <a:r>
            <a:rPr lang="fr-FR" sz="1100" b="1">
              <a:effectLst/>
              <a:latin typeface="+mn-lt"/>
              <a:ea typeface="+mn-ea"/>
              <a:cs typeface="+mn-cs"/>
            </a:rPr>
            <a:t>3f/l </a:t>
          </a:r>
          <a:r>
            <a:rPr lang="fr-FR" sz="1100" b="1"/>
            <a:t>si justification</a:t>
          </a:r>
        </a:p>
      </cdr:txBody>
    </cdr:sp>
  </cdr:relSizeAnchor>
  <cdr:relSizeAnchor xmlns:cdr="http://schemas.openxmlformats.org/drawingml/2006/chartDrawing">
    <cdr:from>
      <cdr:x>0.53614</cdr:x>
      <cdr:y>0.27366</cdr:y>
    </cdr:from>
    <cdr:to>
      <cdr:x>0.70899</cdr:x>
      <cdr:y>0.34161</cdr:y>
    </cdr:to>
    <cdr:sp macro="" textlink="">
      <cdr:nvSpPr>
        <cdr:cNvPr id="3" name="ZoneTexte 1"/>
        <cdr:cNvSpPr txBox="1"/>
      </cdr:nvSpPr>
      <cdr:spPr>
        <a:xfrm xmlns:a="http://schemas.openxmlformats.org/drawingml/2006/main">
          <a:off x="4825863" y="1785529"/>
          <a:ext cx="1555887" cy="443348"/>
        </a:xfrm>
        <a:prstGeom xmlns:a="http://schemas.openxmlformats.org/drawingml/2006/main" prst="rect">
          <a:avLst/>
        </a:prstGeom>
        <a:solidFill xmlns:a="http://schemas.openxmlformats.org/drawingml/2006/main">
          <a:schemeClr val="accent1"/>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t>1 f/L &lt; SA ≤ 3 f/L</a:t>
          </a:r>
        </a:p>
        <a:p xmlns:a="http://schemas.openxmlformats.org/drawingml/2006/main">
          <a:pPr algn="ctr"/>
          <a:r>
            <a:rPr lang="fr-FR" sz="1100" b="1" baseline="0"/>
            <a:t> si 222 </a:t>
          </a:r>
          <a:r>
            <a:rPr lang="fr-FR" sz="1100" b="1">
              <a:effectLst/>
              <a:latin typeface="+mn-lt"/>
              <a:ea typeface="+mn-ea"/>
              <a:cs typeface="+mn-cs"/>
            </a:rPr>
            <a:t>≤</a:t>
          </a:r>
          <a:r>
            <a:rPr lang="fr-FR" sz="1100" b="1" baseline="0"/>
            <a:t> V &lt; 666 l</a:t>
          </a:r>
          <a:endParaRPr lang="fr-FR" sz="1100" b="1"/>
        </a:p>
      </cdr:txBody>
    </cdr:sp>
  </cdr:relSizeAnchor>
  <cdr:relSizeAnchor xmlns:cdr="http://schemas.openxmlformats.org/drawingml/2006/chartDrawing">
    <cdr:from>
      <cdr:x>0.05279</cdr:x>
      <cdr:y>0.96204</cdr:y>
    </cdr:from>
    <cdr:to>
      <cdr:x>0.52593</cdr:x>
      <cdr:y>0.99404</cdr:y>
    </cdr:to>
    <cdr:sp macro="" textlink="">
      <cdr:nvSpPr>
        <cdr:cNvPr id="4" name="ZoneTexte 1"/>
        <cdr:cNvSpPr txBox="1"/>
      </cdr:nvSpPr>
      <cdr:spPr>
        <a:xfrm xmlns:a="http://schemas.openxmlformats.org/drawingml/2006/main">
          <a:off x="475178" y="6276975"/>
          <a:ext cx="4258747" cy="208767"/>
        </a:xfrm>
        <a:prstGeom xmlns:a="http://schemas.openxmlformats.org/drawingml/2006/main" prst="rect">
          <a:avLst/>
        </a:prstGeom>
        <a:solidFill xmlns:a="http://schemas.openxmlformats.org/drawingml/2006/main">
          <a:schemeClr val="accent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t>SA &gt;</a:t>
          </a:r>
          <a:r>
            <a:rPr lang="fr-FR" sz="1100" b="1" baseline="0"/>
            <a:t> 3f/l si V &lt; Vmin </a:t>
          </a:r>
          <a:endParaRPr lang="fr-FR" sz="1100" b="1"/>
        </a:p>
      </cdr:txBody>
    </cdr:sp>
  </cdr:relSizeAnchor>
  <cdr:relSizeAnchor xmlns:cdr="http://schemas.openxmlformats.org/drawingml/2006/chartDrawing">
    <cdr:from>
      <cdr:x>0.18229</cdr:x>
      <cdr:y>0.08606</cdr:y>
    </cdr:from>
    <cdr:to>
      <cdr:x>0.53228</cdr:x>
      <cdr:y>0.12409</cdr:y>
    </cdr:to>
    <cdr:sp macro="" textlink="">
      <cdr:nvSpPr>
        <cdr:cNvPr id="5" name="ZoneTexte 1"/>
        <cdr:cNvSpPr txBox="1"/>
      </cdr:nvSpPr>
      <cdr:spPr>
        <a:xfrm xmlns:a="http://schemas.openxmlformats.org/drawingml/2006/main">
          <a:off x="1640819" y="561501"/>
          <a:ext cx="3150256" cy="248124"/>
        </a:xfrm>
        <a:prstGeom xmlns:a="http://schemas.openxmlformats.org/drawingml/2006/main" prst="rect">
          <a:avLst/>
        </a:prstGeom>
        <a:solidFill xmlns:a="http://schemas.openxmlformats.org/drawingml/2006/main">
          <a:schemeClr val="accent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SA =</a:t>
          </a:r>
          <a:r>
            <a:rPr lang="fr-FR" sz="1100" b="1" baseline="0"/>
            <a:t> 3f/l si  Vmin &lt; V </a:t>
          </a:r>
          <a:r>
            <a:rPr lang="fr-FR" sz="1100" b="1">
              <a:effectLst/>
              <a:latin typeface="+mn-lt"/>
              <a:ea typeface="+mn-ea"/>
              <a:cs typeface="+mn-cs"/>
            </a:rPr>
            <a:t>≤</a:t>
          </a:r>
          <a:r>
            <a:rPr lang="fr-FR" sz="1100" b="1" baseline="0"/>
            <a:t> 222 l</a:t>
          </a:r>
          <a:endParaRPr lang="fr-FR" sz="1100" b="1"/>
        </a:p>
      </cdr:txBody>
    </cdr:sp>
  </cdr:relSizeAnchor>
</c:userShapes>
</file>

<file path=xl/drawings/drawing8.xml><?xml version="1.0" encoding="utf-8"?>
<xdr:wsDr xmlns:xdr="http://schemas.openxmlformats.org/drawingml/2006/spreadsheetDrawing" xmlns:a="http://schemas.openxmlformats.org/drawingml/2006/main">
  <xdr:oneCellAnchor>
    <xdr:from>
      <xdr:col>1</xdr:col>
      <xdr:colOff>57150</xdr:colOff>
      <xdr:row>5</xdr:row>
      <xdr:rowOff>66675</xdr:rowOff>
    </xdr:from>
    <xdr:ext cx="2238375" cy="518540"/>
    <mc:AlternateContent xmlns:mc="http://schemas.openxmlformats.org/markup-compatibility/2006" xmlns:a14="http://schemas.microsoft.com/office/drawing/2010/main">
      <mc:Choice Requires="a14">
        <xdr:sp macro="" textlink="">
          <xdr:nvSpPr>
            <xdr:cNvPr id="4" name="ZoneTexte 3">
              <a:extLst>
                <a:ext uri="{FF2B5EF4-FFF2-40B4-BE49-F238E27FC236}">
                  <a16:creationId xmlns:a16="http://schemas.microsoft.com/office/drawing/2014/main" xmlns="" id="{00000000-0008-0000-0300-000004000000}"/>
                </a:ext>
              </a:extLst>
            </xdr:cNvPr>
            <xdr:cNvSpPr txBox="1"/>
          </xdr:nvSpPr>
          <xdr:spPr>
            <a:xfrm>
              <a:off x="57150" y="1628775"/>
              <a:ext cx="2238375" cy="5185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400"/>
                <a:t>T</a:t>
              </a:r>
              <a:r>
                <a:rPr lang="fr-FR" sz="1100" baseline="-25000"/>
                <a:t>min</a:t>
              </a:r>
              <a:r>
                <a:rPr lang="fr-FR" sz="1400"/>
                <a:t>=</a:t>
              </a:r>
              <a14:m>
                <m:oMath xmlns:m="http://schemas.openxmlformats.org/officeDocument/2006/math">
                  <m:f>
                    <m:fPr>
                      <m:ctrlPr>
                        <a:rPr lang="fr-FR" sz="1800" i="1">
                          <a:latin typeface="Cambria Math"/>
                        </a:rPr>
                      </m:ctrlPr>
                    </m:fPr>
                    <m:num>
                      <m:r>
                        <a:rPr lang="fr-FR" sz="1800" b="0" i="1">
                          <a:latin typeface="Cambria Math"/>
                        </a:rPr>
                        <m:t>𝑆</m:t>
                      </m:r>
                    </m:num>
                    <m:den>
                      <m:r>
                        <a:rPr lang="fr-FR" sz="1800" b="0" i="1">
                          <a:latin typeface="Cambria Math"/>
                        </a:rPr>
                        <m:t>𝑛</m:t>
                      </m:r>
                      <m:r>
                        <a:rPr lang="fr-FR" sz="1800" b="0" i="1">
                          <a:latin typeface="Cambria Math"/>
                          <a:ea typeface="Cambria Math"/>
                        </a:rPr>
                        <m:t>×</m:t>
                      </m:r>
                      <m:r>
                        <a:rPr lang="fr-FR" sz="1800" b="0" i="1">
                          <a:latin typeface="Cambria Math"/>
                          <a:ea typeface="Cambria Math"/>
                        </a:rPr>
                        <m:t>𝑠</m:t>
                      </m:r>
                      <m:r>
                        <a:rPr lang="fr-FR" sz="1800" b="0" i="1">
                          <a:latin typeface="Cambria Math"/>
                          <a:ea typeface="Cambria Math"/>
                        </a:rPr>
                        <m:t>×</m:t>
                      </m:r>
                      <m:r>
                        <a:rPr lang="fr-FR" sz="1800" b="0" i="1">
                          <a:latin typeface="Cambria Math"/>
                          <a:ea typeface="Cambria Math"/>
                        </a:rPr>
                        <m:t>𝑓</m:t>
                      </m:r>
                      <m:r>
                        <a:rPr lang="fr-FR" sz="1800" b="0" i="1">
                          <a:latin typeface="Cambria Math"/>
                          <a:ea typeface="Cambria Math"/>
                        </a:rPr>
                        <m:t>×</m:t>
                      </m:r>
                      <m:r>
                        <a:rPr lang="fr-FR" sz="1800" b="0" i="1">
                          <a:latin typeface="Cambria Math"/>
                          <a:ea typeface="Cambria Math"/>
                        </a:rPr>
                        <m:t>𝑞</m:t>
                      </m:r>
                      <m:r>
                        <a:rPr lang="fr-FR" sz="1800" b="0" i="1">
                          <a:latin typeface="Cambria Math"/>
                          <a:ea typeface="Cambria Math"/>
                        </a:rPr>
                        <m:t>×</m:t>
                      </m:r>
                      <m:r>
                        <a:rPr lang="fr-FR" sz="1800" b="0" i="1">
                          <a:latin typeface="Cambria Math"/>
                          <a:ea typeface="Cambria Math"/>
                        </a:rPr>
                        <m:t>𝑆𝐴𝑣</m:t>
                      </m:r>
                    </m:den>
                  </m:f>
                </m:oMath>
              </a14:m>
              <a:endParaRPr lang="fr-FR" sz="1400"/>
            </a:p>
          </xdr:txBody>
        </xdr:sp>
      </mc:Choice>
      <mc:Fallback xmlns="">
        <xdr:sp macro="" textlink="">
          <xdr:nvSpPr>
            <xdr:cNvPr id="4" name="ZoneTexte 3"/>
            <xdr:cNvSpPr txBox="1"/>
          </xdr:nvSpPr>
          <xdr:spPr>
            <a:xfrm>
              <a:off x="57150" y="1628775"/>
              <a:ext cx="2238375" cy="5185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400"/>
                <a:t>T</a:t>
              </a:r>
              <a:r>
                <a:rPr lang="fr-FR" sz="1100" baseline="-25000"/>
                <a:t>min</a:t>
              </a:r>
              <a:r>
                <a:rPr lang="fr-FR" sz="1400"/>
                <a:t>=</a:t>
              </a:r>
              <a:r>
                <a:rPr lang="fr-FR" sz="1800" b="0" i="0">
                  <a:latin typeface="Cambria Math"/>
                </a:rPr>
                <a:t>𝑆/(𝑛</a:t>
              </a:r>
              <a:r>
                <a:rPr lang="fr-FR" sz="1800" b="0" i="0">
                  <a:latin typeface="Cambria Math"/>
                  <a:ea typeface="Cambria Math"/>
                </a:rPr>
                <a:t>×𝑠×𝑓×𝑞×𝑆𝐴</a:t>
              </a:r>
              <a:r>
                <a:rPr lang="fr-FR" sz="1800" b="0" i="0" baseline="-25000">
                  <a:latin typeface="Cambria Math"/>
                  <a:ea typeface="Cambria Math"/>
                </a:rPr>
                <a:t>𝑣)</a:t>
              </a:r>
              <a:endParaRPr lang="fr-FR" sz="1400"/>
            </a:p>
          </xdr:txBody>
        </xdr:sp>
      </mc:Fallback>
    </mc:AlternateContent>
    <xdr:clientData/>
  </xdr:oneCellAnchor>
  <xdr:oneCellAnchor>
    <xdr:from>
      <xdr:col>5</xdr:col>
      <xdr:colOff>390525</xdr:colOff>
      <xdr:row>5</xdr:row>
      <xdr:rowOff>114300</xdr:rowOff>
    </xdr:from>
    <xdr:ext cx="2238375" cy="518540"/>
    <mc:AlternateContent xmlns:mc="http://schemas.openxmlformats.org/markup-compatibility/2006" xmlns:a14="http://schemas.microsoft.com/office/drawing/2010/main">
      <mc:Choice Requires="a14">
        <xdr:sp macro="" textlink="">
          <xdr:nvSpPr>
            <xdr:cNvPr id="6" name="ZoneTexte 5">
              <a:extLst>
                <a:ext uri="{FF2B5EF4-FFF2-40B4-BE49-F238E27FC236}">
                  <a16:creationId xmlns:a16="http://schemas.microsoft.com/office/drawing/2014/main" xmlns="" id="{00000000-0008-0000-0300-000006000000}"/>
                </a:ext>
              </a:extLst>
            </xdr:cNvPr>
            <xdr:cNvSpPr txBox="1"/>
          </xdr:nvSpPr>
          <xdr:spPr>
            <a:xfrm>
              <a:off x="3438525" y="1476375"/>
              <a:ext cx="2238375" cy="5185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400"/>
                <a:t>T</a:t>
              </a:r>
              <a:r>
                <a:rPr lang="fr-FR" sz="1100" baseline="-25000"/>
                <a:t>min</a:t>
              </a:r>
              <a:r>
                <a:rPr lang="fr-FR" sz="1400"/>
                <a:t>=</a:t>
              </a:r>
              <a14:m>
                <m:oMath xmlns:m="http://schemas.openxmlformats.org/officeDocument/2006/math">
                  <m:f>
                    <m:fPr>
                      <m:ctrlPr>
                        <a:rPr lang="fr-FR" sz="1800" i="1">
                          <a:latin typeface="Cambria Math"/>
                        </a:rPr>
                      </m:ctrlPr>
                    </m:fPr>
                    <m:num>
                      <m:r>
                        <a:rPr lang="fr-FR" sz="1800" b="0" i="1">
                          <a:latin typeface="Cambria Math"/>
                        </a:rPr>
                        <m:t>1</m:t>
                      </m:r>
                    </m:num>
                    <m:den>
                      <m:r>
                        <a:rPr lang="fr-FR" sz="1800" b="0" i="1">
                          <a:latin typeface="Cambria Math"/>
                        </a:rPr>
                        <m:t>0,0015</m:t>
                      </m:r>
                      <m:r>
                        <a:rPr lang="fr-FR" sz="1800" b="0" i="1">
                          <a:latin typeface="Cambria Math"/>
                          <a:ea typeface="Cambria Math"/>
                        </a:rPr>
                        <m:t>×</m:t>
                      </m:r>
                      <m:r>
                        <a:rPr lang="fr-FR" sz="1800" b="0" i="1">
                          <a:latin typeface="Cambria Math"/>
                          <a:ea typeface="Cambria Math"/>
                        </a:rPr>
                        <m:t>𝑞</m:t>
                      </m:r>
                      <m:r>
                        <a:rPr lang="fr-FR" sz="1800" b="0" i="1">
                          <a:latin typeface="Cambria Math"/>
                          <a:ea typeface="Cambria Math"/>
                        </a:rPr>
                        <m:t>×</m:t>
                      </m:r>
                      <m:r>
                        <a:rPr lang="fr-FR" sz="1800" b="0" i="1">
                          <a:latin typeface="Cambria Math"/>
                          <a:ea typeface="Cambria Math"/>
                        </a:rPr>
                        <m:t>𝑆𝐴𝑣</m:t>
                      </m:r>
                    </m:den>
                  </m:f>
                </m:oMath>
              </a14:m>
              <a:endParaRPr lang="fr-FR" sz="1400"/>
            </a:p>
          </xdr:txBody>
        </xdr:sp>
      </mc:Choice>
      <mc:Fallback xmlns="">
        <xdr:sp macro="" textlink="">
          <xdr:nvSpPr>
            <xdr:cNvPr id="6" name="ZoneTexte 5"/>
            <xdr:cNvSpPr txBox="1"/>
          </xdr:nvSpPr>
          <xdr:spPr>
            <a:xfrm>
              <a:off x="3438525" y="1476375"/>
              <a:ext cx="2238375" cy="5185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400"/>
                <a:t>T</a:t>
              </a:r>
              <a:r>
                <a:rPr lang="fr-FR" sz="1100" baseline="-25000"/>
                <a:t>min</a:t>
              </a:r>
              <a:r>
                <a:rPr lang="fr-FR" sz="1400"/>
                <a:t>=</a:t>
              </a:r>
              <a:r>
                <a:rPr lang="fr-FR" sz="1800" b="0" i="0">
                  <a:latin typeface="Cambria Math"/>
                </a:rPr>
                <a:t>1/(0,0015</a:t>
              </a:r>
              <a:r>
                <a:rPr lang="fr-FR" sz="1800" b="0" i="0">
                  <a:latin typeface="Cambria Math"/>
                  <a:ea typeface="Cambria Math"/>
                </a:rPr>
                <a:t>×𝑞×𝑆𝐴</a:t>
              </a:r>
              <a:r>
                <a:rPr lang="fr-FR" sz="1800" b="0" i="0" baseline="-25000">
                  <a:latin typeface="Cambria Math"/>
                  <a:ea typeface="Cambria Math"/>
                </a:rPr>
                <a:t>𝑣)</a:t>
              </a:r>
              <a:endParaRPr lang="fr-FR" sz="1400"/>
            </a:p>
          </xdr:txBody>
        </xdr:sp>
      </mc:Fallback>
    </mc:AlternateContent>
    <xdr:clientData/>
  </xdr:oneCellAnchor>
  <xdr:oneCellAnchor>
    <xdr:from>
      <xdr:col>7</xdr:col>
      <xdr:colOff>685799</xdr:colOff>
      <xdr:row>5</xdr:row>
      <xdr:rowOff>157162</xdr:rowOff>
    </xdr:from>
    <xdr:ext cx="1362075" cy="410369"/>
    <mc:AlternateContent xmlns:mc="http://schemas.openxmlformats.org/markup-compatibility/2006" xmlns:a14="http://schemas.microsoft.com/office/drawing/2010/main">
      <mc:Choice Requires="a14">
        <xdr:sp macro="" textlink="">
          <xdr:nvSpPr>
            <xdr:cNvPr id="8" name="ZoneTexte 7">
              <a:extLst>
                <a:ext uri="{FF2B5EF4-FFF2-40B4-BE49-F238E27FC236}">
                  <a16:creationId xmlns:a16="http://schemas.microsoft.com/office/drawing/2014/main" xmlns="" id="{00000000-0008-0000-0300-000008000000}"/>
                </a:ext>
              </a:extLst>
            </xdr:cNvPr>
            <xdr:cNvSpPr txBox="1"/>
          </xdr:nvSpPr>
          <xdr:spPr>
            <a:xfrm>
              <a:off x="5257799" y="1519237"/>
              <a:ext cx="1362075" cy="410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fr-FR" sz="1100" b="0" i="1">
                        <a:latin typeface="Cambria Math"/>
                      </a:rPr>
                      <m:t>𝑆𝐴</m:t>
                    </m:r>
                    <m:r>
                      <a:rPr lang="fr-FR" sz="1100" b="0" i="1" baseline="-25000">
                        <a:latin typeface="Cambria Math"/>
                      </a:rPr>
                      <m:t>𝑣</m:t>
                    </m:r>
                    <m:r>
                      <a:rPr lang="fr-FR" sz="1100" b="0" i="1">
                        <a:latin typeface="Cambria Math"/>
                      </a:rPr>
                      <m:t>=</m:t>
                    </m:r>
                    <m:f>
                      <m:fPr>
                        <m:ctrlPr>
                          <a:rPr lang="fr-FR" sz="1100" b="0" i="1">
                            <a:latin typeface="Cambria Math"/>
                          </a:rPr>
                        </m:ctrlPr>
                      </m:fPr>
                      <m:num>
                        <m:r>
                          <a:rPr lang="fr-FR" sz="1100" b="0" i="1">
                            <a:latin typeface="Cambria Math"/>
                          </a:rPr>
                          <m:t>𝑉𝐿𝐸𝑃</m:t>
                        </m:r>
                      </m:num>
                      <m:den>
                        <m:r>
                          <a:rPr lang="fr-FR" sz="1100" b="0" i="1">
                            <a:latin typeface="Cambria Math"/>
                          </a:rPr>
                          <m:t>10</m:t>
                        </m:r>
                      </m:den>
                    </m:f>
                  </m:oMath>
                </m:oMathPara>
              </a14:m>
              <a:endParaRPr lang="fr-FR" sz="1100"/>
            </a:p>
          </xdr:txBody>
        </xdr:sp>
      </mc:Choice>
      <mc:Fallback xmlns="">
        <xdr:sp macro="" textlink="">
          <xdr:nvSpPr>
            <xdr:cNvPr id="8" name="ZoneTexte 7"/>
            <xdr:cNvSpPr txBox="1"/>
          </xdr:nvSpPr>
          <xdr:spPr>
            <a:xfrm>
              <a:off x="5257799" y="1519237"/>
              <a:ext cx="1362075" cy="410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0" i="0">
                  <a:latin typeface="Cambria Math"/>
                </a:rPr>
                <a:t>𝑆𝐴</a:t>
              </a:r>
              <a:r>
                <a:rPr lang="fr-FR" sz="1100" b="0" i="0" baseline="-25000">
                  <a:latin typeface="Cambria Math"/>
                </a:rPr>
                <a:t>𝑣</a:t>
              </a:r>
              <a:r>
                <a:rPr lang="fr-FR" sz="1100" b="0" i="0">
                  <a:latin typeface="Cambria Math"/>
                </a:rPr>
                <a:t>=𝑉𝐿𝐸𝑃/10</a:t>
              </a:r>
              <a:endParaRPr lang="fr-FR" sz="1100"/>
            </a:p>
          </xdr:txBody>
        </xdr:sp>
      </mc:Fallback>
    </mc:AlternateContent>
    <xdr:clientData/>
  </xdr:oneCellAnchor>
  <xdr:oneCellAnchor>
    <xdr:from>
      <xdr:col>3</xdr:col>
      <xdr:colOff>257174</xdr:colOff>
      <xdr:row>17</xdr:row>
      <xdr:rowOff>14287</xdr:rowOff>
    </xdr:from>
    <xdr:ext cx="1362075" cy="424988"/>
    <mc:AlternateContent xmlns:mc="http://schemas.openxmlformats.org/markup-compatibility/2006" xmlns:a14="http://schemas.microsoft.com/office/drawing/2010/main">
      <mc:Choice Requires="a14">
        <xdr:sp macro="" textlink="">
          <xdr:nvSpPr>
            <xdr:cNvPr id="9" name="ZoneTexte 8">
              <a:extLst>
                <a:ext uri="{FF2B5EF4-FFF2-40B4-BE49-F238E27FC236}">
                  <a16:creationId xmlns:a16="http://schemas.microsoft.com/office/drawing/2014/main" xmlns="" id="{00000000-0008-0000-0300-000009000000}"/>
                </a:ext>
              </a:extLst>
            </xdr:cNvPr>
            <xdr:cNvSpPr txBox="1"/>
          </xdr:nvSpPr>
          <xdr:spPr>
            <a:xfrm>
              <a:off x="1781174" y="4510087"/>
              <a:ext cx="1362075" cy="4249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fr-FR" sz="1100" b="0" i="1">
                        <a:latin typeface="Cambria Math"/>
                      </a:rPr>
                      <m:t>𝑆𝐴</m:t>
                    </m:r>
                    <m:r>
                      <a:rPr lang="fr-FR" sz="1100" b="0" i="1" baseline="-25000">
                        <a:latin typeface="Cambria Math"/>
                      </a:rPr>
                      <m:t>𝑣</m:t>
                    </m:r>
                    <m:r>
                      <a:rPr lang="fr-FR" sz="1100" b="0" i="1">
                        <a:latin typeface="Cambria Math"/>
                      </a:rPr>
                      <m:t>=</m:t>
                    </m:r>
                    <m:f>
                      <m:fPr>
                        <m:ctrlPr>
                          <a:rPr lang="fr-FR" sz="1100" b="0" i="1">
                            <a:latin typeface="Cambria Math"/>
                          </a:rPr>
                        </m:ctrlPr>
                      </m:fPr>
                      <m:num>
                        <m:r>
                          <a:rPr lang="fr-FR" sz="1100" b="0" i="1">
                            <a:latin typeface="Cambria Math"/>
                          </a:rPr>
                          <m:t>𝐶</m:t>
                        </m:r>
                        <m:r>
                          <a:rPr lang="fr-FR" sz="1100" b="0" i="1" baseline="-25000">
                            <a:latin typeface="Cambria Math"/>
                          </a:rPr>
                          <m:t>𝑎</m:t>
                        </m:r>
                      </m:num>
                      <m:den>
                        <m:r>
                          <a:rPr lang="fr-FR" sz="1100" b="0" i="1">
                            <a:latin typeface="Cambria Math"/>
                          </a:rPr>
                          <m:t>100</m:t>
                        </m:r>
                      </m:den>
                    </m:f>
                  </m:oMath>
                </m:oMathPara>
              </a14:m>
              <a:endParaRPr lang="fr-FR" sz="1100"/>
            </a:p>
          </xdr:txBody>
        </xdr:sp>
      </mc:Choice>
      <mc:Fallback xmlns="">
        <xdr:sp macro="" textlink="">
          <xdr:nvSpPr>
            <xdr:cNvPr id="9" name="ZoneTexte 8"/>
            <xdr:cNvSpPr txBox="1"/>
          </xdr:nvSpPr>
          <xdr:spPr>
            <a:xfrm>
              <a:off x="1781174" y="4510087"/>
              <a:ext cx="1362075" cy="4249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b="0" i="0">
                  <a:latin typeface="Cambria Math"/>
                </a:rPr>
                <a:t>𝑆𝐴</a:t>
              </a:r>
              <a:r>
                <a:rPr lang="fr-FR" sz="1100" b="0" i="0" baseline="-25000">
                  <a:latin typeface="Cambria Math"/>
                </a:rPr>
                <a:t>𝑣</a:t>
              </a:r>
              <a:r>
                <a:rPr lang="fr-FR" sz="1100" b="0" i="0">
                  <a:latin typeface="Cambria Math"/>
                </a:rPr>
                <a:t>=𝐶</a:t>
              </a:r>
              <a:r>
                <a:rPr lang="fr-FR" sz="1100" b="0" i="0" baseline="-25000">
                  <a:latin typeface="Cambria Math"/>
                </a:rPr>
                <a:t>𝑎/</a:t>
              </a:r>
              <a:r>
                <a:rPr lang="fr-FR" sz="1100" b="0" i="0">
                  <a:latin typeface="Cambria Math"/>
                </a:rPr>
                <a:t>100</a:t>
              </a:r>
              <a:endParaRPr lang="fr-FR" sz="1100"/>
            </a:p>
          </xdr:txBody>
        </xdr:sp>
      </mc:Fallback>
    </mc:AlternateContent>
    <xdr:clientData/>
  </xdr:oneCellAnchor>
  <xdr:oneCellAnchor>
    <xdr:from>
      <xdr:col>3</xdr:col>
      <xdr:colOff>380999</xdr:colOff>
      <xdr:row>22</xdr:row>
      <xdr:rowOff>42862</xdr:rowOff>
    </xdr:from>
    <xdr:ext cx="1362075" cy="438838"/>
    <mc:AlternateContent xmlns:mc="http://schemas.openxmlformats.org/markup-compatibility/2006" xmlns:a14="http://schemas.microsoft.com/office/drawing/2010/main">
      <mc:Choice Requires="a14">
        <xdr:sp macro="" textlink="">
          <xdr:nvSpPr>
            <xdr:cNvPr id="10" name="ZoneTexte 9">
              <a:extLst>
                <a:ext uri="{FF2B5EF4-FFF2-40B4-BE49-F238E27FC236}">
                  <a16:creationId xmlns:a16="http://schemas.microsoft.com/office/drawing/2014/main" xmlns="" id="{00000000-0008-0000-0300-00000A000000}"/>
                </a:ext>
              </a:extLst>
            </xdr:cNvPr>
            <xdr:cNvSpPr txBox="1"/>
          </xdr:nvSpPr>
          <xdr:spPr>
            <a:xfrm>
              <a:off x="1904999" y="5824537"/>
              <a:ext cx="1362075" cy="4388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fr-FR" sz="1100" b="0" i="1">
                        <a:latin typeface="Cambria Math"/>
                      </a:rPr>
                      <m:t>𝑇</m:t>
                    </m:r>
                    <m:r>
                      <a:rPr lang="fr-FR" sz="1100" b="0" i="1" baseline="-25000">
                        <a:latin typeface="Cambria Math"/>
                      </a:rPr>
                      <m:t>𝑠𝑎𝑡𝐴</m:t>
                    </m:r>
                    <m:r>
                      <a:rPr lang="fr-FR" sz="1100" b="0" i="1">
                        <a:latin typeface="Cambria Math"/>
                      </a:rPr>
                      <m:t>=</m:t>
                    </m:r>
                    <m:f>
                      <m:fPr>
                        <m:ctrlPr>
                          <a:rPr lang="fr-FR" sz="1100" b="0" i="1">
                            <a:latin typeface="Cambria Math"/>
                          </a:rPr>
                        </m:ctrlPr>
                      </m:fPr>
                      <m:num>
                        <m:r>
                          <a:rPr lang="fr-FR" sz="1100" b="0" i="1">
                            <a:latin typeface="Cambria Math"/>
                          </a:rPr>
                          <m:t>7000</m:t>
                        </m:r>
                        <m:r>
                          <a:rPr lang="fr-FR" sz="1100" b="0" i="1">
                            <a:latin typeface="Cambria Math"/>
                            <a:ea typeface="Cambria Math"/>
                          </a:rPr>
                          <m:t>×</m:t>
                        </m:r>
                        <m:r>
                          <a:rPr lang="fr-FR" sz="1100" b="0" i="1">
                            <a:latin typeface="Cambria Math"/>
                            <a:ea typeface="Cambria Math"/>
                          </a:rPr>
                          <m:t>𝑆</m:t>
                        </m:r>
                      </m:num>
                      <m:den>
                        <m:r>
                          <a:rPr lang="fr-FR" sz="1100" b="0" i="1">
                            <a:latin typeface="Cambria Math"/>
                          </a:rPr>
                          <m:t>𝐶</m:t>
                        </m:r>
                        <m:r>
                          <a:rPr lang="fr-FR" sz="1100" b="0" i="1" baseline="-25000">
                            <a:latin typeface="Cambria Math"/>
                          </a:rPr>
                          <m:t>𝑎</m:t>
                        </m:r>
                        <m:r>
                          <a:rPr lang="fr-FR" sz="1100" b="0" i="1" baseline="0">
                            <a:latin typeface="Cambria Math"/>
                            <a:ea typeface="Cambria Math"/>
                          </a:rPr>
                          <m:t>×</m:t>
                        </m:r>
                        <m:r>
                          <a:rPr lang="fr-FR" sz="1100" b="0" i="1" baseline="0">
                            <a:latin typeface="Cambria Math"/>
                            <a:ea typeface="Cambria Math"/>
                          </a:rPr>
                          <m:t>𝑞</m:t>
                        </m:r>
                        <m:r>
                          <a:rPr lang="fr-FR" sz="1100" b="0" i="1" baseline="0">
                            <a:latin typeface="Cambria Math"/>
                            <a:ea typeface="Cambria Math"/>
                          </a:rPr>
                          <m:t>×</m:t>
                        </m:r>
                        <m:r>
                          <a:rPr lang="fr-FR" sz="1100" b="0" i="1" baseline="0">
                            <a:latin typeface="Cambria Math"/>
                            <a:ea typeface="Cambria Math"/>
                          </a:rPr>
                          <m:t>𝑓</m:t>
                        </m:r>
                      </m:den>
                    </m:f>
                  </m:oMath>
                </m:oMathPara>
              </a14:m>
              <a:endParaRPr lang="fr-FR" sz="1100"/>
            </a:p>
          </xdr:txBody>
        </xdr:sp>
      </mc:Choice>
      <mc:Fallback xmlns="">
        <xdr:sp macro="" textlink="">
          <xdr:nvSpPr>
            <xdr:cNvPr id="10" name="ZoneTexte 9"/>
            <xdr:cNvSpPr txBox="1"/>
          </xdr:nvSpPr>
          <xdr:spPr>
            <a:xfrm>
              <a:off x="1904999" y="5824537"/>
              <a:ext cx="1362075" cy="4388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b="0" i="0">
                  <a:latin typeface="Cambria Math"/>
                </a:rPr>
                <a:t>𝑇</a:t>
              </a:r>
              <a:r>
                <a:rPr lang="fr-FR" sz="1100" b="0" i="0" baseline="-25000">
                  <a:latin typeface="Cambria Math"/>
                </a:rPr>
                <a:t>𝑠𝑎𝑡𝐴</a:t>
              </a:r>
              <a:r>
                <a:rPr lang="fr-FR" sz="1100" b="0" i="0">
                  <a:latin typeface="Cambria Math"/>
                </a:rPr>
                <a:t>=(7000</a:t>
              </a:r>
              <a:r>
                <a:rPr lang="fr-FR" sz="1100" b="0" i="0">
                  <a:latin typeface="Cambria Math"/>
                  <a:ea typeface="Cambria Math"/>
                </a:rPr>
                <a:t>×𝑆)/(</a:t>
              </a:r>
              <a:r>
                <a:rPr lang="fr-FR" sz="1100" b="0" i="0">
                  <a:latin typeface="Cambria Math"/>
                </a:rPr>
                <a:t>𝐶</a:t>
              </a:r>
              <a:r>
                <a:rPr lang="fr-FR" sz="1100" b="0" i="0" baseline="-25000">
                  <a:latin typeface="Cambria Math"/>
                </a:rPr>
                <a:t>𝑎</a:t>
              </a:r>
              <a:r>
                <a:rPr lang="fr-FR" sz="1100" b="0" i="0" baseline="0">
                  <a:latin typeface="Cambria Math"/>
                  <a:ea typeface="Cambria Math"/>
                </a:rPr>
                <a:t>×𝑞×𝑓)</a:t>
              </a:r>
              <a:endParaRPr lang="fr-FR" sz="1100"/>
            </a:p>
          </xdr:txBody>
        </xdr:sp>
      </mc:Fallback>
    </mc:AlternateContent>
    <xdr:clientData/>
  </xdr:oneCellAnchor>
  <xdr:oneCellAnchor>
    <xdr:from>
      <xdr:col>3</xdr:col>
      <xdr:colOff>47624</xdr:colOff>
      <xdr:row>28</xdr:row>
      <xdr:rowOff>80962</xdr:rowOff>
    </xdr:from>
    <xdr:ext cx="1362075" cy="431721"/>
    <mc:AlternateContent xmlns:mc="http://schemas.openxmlformats.org/markup-compatibility/2006" xmlns:a14="http://schemas.microsoft.com/office/drawing/2010/main">
      <mc:Choice Requires="a14">
        <xdr:sp macro="" textlink="">
          <xdr:nvSpPr>
            <xdr:cNvPr id="11" name="ZoneTexte 10">
              <a:extLst>
                <a:ext uri="{FF2B5EF4-FFF2-40B4-BE49-F238E27FC236}">
                  <a16:creationId xmlns:a16="http://schemas.microsoft.com/office/drawing/2014/main" xmlns="" id="{00000000-0008-0000-0300-00000B000000}"/>
                </a:ext>
              </a:extLst>
            </xdr:cNvPr>
            <xdr:cNvSpPr txBox="1"/>
          </xdr:nvSpPr>
          <xdr:spPr>
            <a:xfrm>
              <a:off x="1571624" y="6653212"/>
              <a:ext cx="1362075" cy="4317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fr-FR" sz="1100" b="0" i="1">
                        <a:latin typeface="Cambria Math"/>
                      </a:rPr>
                      <m:t>𝑛</m:t>
                    </m:r>
                    <m:r>
                      <a:rPr lang="fr-FR" sz="1100" b="0" i="1" baseline="-25000">
                        <a:latin typeface="Cambria Math"/>
                      </a:rPr>
                      <m:t>𝑚𝑎𝑥</m:t>
                    </m:r>
                    <m:r>
                      <a:rPr lang="fr-FR" sz="1100" b="0" i="1">
                        <a:latin typeface="Cambria Math"/>
                      </a:rPr>
                      <m:t>=</m:t>
                    </m:r>
                    <m:f>
                      <m:fPr>
                        <m:ctrlPr>
                          <a:rPr lang="fr-FR" sz="1100" b="0" i="1">
                            <a:latin typeface="Cambria Math"/>
                          </a:rPr>
                        </m:ctrlPr>
                      </m:fPr>
                      <m:num>
                        <m:r>
                          <a:rPr lang="fr-FR" sz="1100" b="0" i="1">
                            <a:latin typeface="Cambria Math"/>
                            <a:ea typeface="Cambria Math"/>
                          </a:rPr>
                          <m:t>𝑆</m:t>
                        </m:r>
                        <m:r>
                          <a:rPr lang="fr-FR" sz="1100" b="0" i="1">
                            <a:latin typeface="Cambria Math"/>
                            <a:ea typeface="Cambria Math"/>
                          </a:rPr>
                          <m:t>×0,0015</m:t>
                        </m:r>
                      </m:num>
                      <m:den>
                        <m:r>
                          <a:rPr lang="fr-FR" sz="1100" b="0" i="1">
                            <a:latin typeface="Cambria Math"/>
                          </a:rPr>
                          <m:t>0,125</m:t>
                        </m:r>
                        <m:r>
                          <a:rPr lang="fr-FR" sz="1100" b="0" i="1">
                            <a:latin typeface="Cambria Math"/>
                            <a:ea typeface="Cambria Math"/>
                          </a:rPr>
                          <m:t>×</m:t>
                        </m:r>
                        <m:r>
                          <a:rPr lang="fr-FR" sz="1100" b="0" i="1">
                            <a:latin typeface="Cambria Math"/>
                            <a:ea typeface="Cambria Math"/>
                          </a:rPr>
                          <m:t>𝑠</m:t>
                        </m:r>
                      </m:den>
                    </m:f>
                  </m:oMath>
                </m:oMathPara>
              </a14:m>
              <a:endParaRPr lang="fr-FR" sz="1100"/>
            </a:p>
          </xdr:txBody>
        </xdr:sp>
      </mc:Choice>
      <mc:Fallback xmlns="">
        <xdr:sp macro="" textlink="">
          <xdr:nvSpPr>
            <xdr:cNvPr id="11" name="ZoneTexte 10"/>
            <xdr:cNvSpPr txBox="1"/>
          </xdr:nvSpPr>
          <xdr:spPr>
            <a:xfrm>
              <a:off x="1571624" y="6653212"/>
              <a:ext cx="1362075" cy="4317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b="0" i="0">
                  <a:latin typeface="Cambria Math"/>
                </a:rPr>
                <a:t>𝑛</a:t>
              </a:r>
              <a:r>
                <a:rPr lang="fr-FR" sz="1100" b="0" i="0" baseline="-25000">
                  <a:latin typeface="Cambria Math"/>
                </a:rPr>
                <a:t>𝑚𝑎𝑥</a:t>
              </a:r>
              <a:r>
                <a:rPr lang="fr-FR" sz="1100" b="0" i="0">
                  <a:latin typeface="Cambria Math"/>
                </a:rPr>
                <a:t>=(</a:t>
              </a:r>
              <a:r>
                <a:rPr lang="fr-FR" sz="1100" b="0" i="0">
                  <a:latin typeface="Cambria Math"/>
                  <a:ea typeface="Cambria Math"/>
                </a:rPr>
                <a:t>𝑆×0,0015)/(</a:t>
              </a:r>
              <a:r>
                <a:rPr lang="fr-FR" sz="1100" b="0" i="0">
                  <a:latin typeface="Cambria Math"/>
                </a:rPr>
                <a:t>0,125</a:t>
              </a:r>
              <a:r>
                <a:rPr lang="fr-FR" sz="1100" b="0" i="0">
                  <a:latin typeface="Cambria Math"/>
                  <a:ea typeface="Cambria Math"/>
                </a:rPr>
                <a:t>×𝑠)</a:t>
              </a:r>
              <a:endParaRPr lang="fr-FR" sz="1100"/>
            </a:p>
          </xdr:txBody>
        </xdr:sp>
      </mc:Fallback>
    </mc:AlternateContent>
    <xdr:clientData/>
  </xdr:oneCellAnchor>
  <xdr:oneCellAnchor>
    <xdr:from>
      <xdr:col>3</xdr:col>
      <xdr:colOff>266699</xdr:colOff>
      <xdr:row>5</xdr:row>
      <xdr:rowOff>176212</xdr:rowOff>
    </xdr:from>
    <xdr:ext cx="1647825" cy="360355"/>
    <mc:AlternateContent xmlns:mc="http://schemas.openxmlformats.org/markup-compatibility/2006" xmlns:a14="http://schemas.microsoft.com/office/drawing/2010/main">
      <mc:Choice Requires="a14">
        <xdr:sp macro="" textlink="">
          <xdr:nvSpPr>
            <xdr:cNvPr id="12" name="ZoneTexte 11">
              <a:extLst>
                <a:ext uri="{FF2B5EF4-FFF2-40B4-BE49-F238E27FC236}">
                  <a16:creationId xmlns:a16="http://schemas.microsoft.com/office/drawing/2014/main" xmlns="" id="{00000000-0008-0000-0300-00000C000000}"/>
                </a:ext>
              </a:extLst>
            </xdr:cNvPr>
            <xdr:cNvSpPr txBox="1"/>
          </xdr:nvSpPr>
          <xdr:spPr>
            <a:xfrm>
              <a:off x="1790699" y="1538287"/>
              <a:ext cx="1647825" cy="360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0"/>
                <a:t>avec  </a:t>
              </a:r>
              <a14:m>
                <m:oMath xmlns:m="http://schemas.openxmlformats.org/officeDocument/2006/math">
                  <m:r>
                    <a:rPr lang="fr-FR" sz="1200" b="0" i="1">
                      <a:latin typeface="Cambria Math"/>
                    </a:rPr>
                    <m:t>0,15%=</m:t>
                  </m:r>
                  <m:f>
                    <m:fPr>
                      <m:ctrlPr>
                        <a:rPr lang="fr-FR" sz="1200" b="0" i="1">
                          <a:latin typeface="Cambria Math"/>
                        </a:rPr>
                      </m:ctrlPr>
                    </m:fPr>
                    <m:num>
                      <m:r>
                        <a:rPr lang="fr-FR" sz="1200" b="0" i="1">
                          <a:latin typeface="Cambria Math"/>
                        </a:rPr>
                        <m:t>𝑛</m:t>
                      </m:r>
                      <m:r>
                        <a:rPr lang="fr-FR" sz="1200" b="0" i="1">
                          <a:latin typeface="Cambria Math"/>
                          <a:ea typeface="Cambria Math"/>
                        </a:rPr>
                        <m:t>×</m:t>
                      </m:r>
                      <m:r>
                        <a:rPr lang="fr-FR" sz="1200" b="0" i="1">
                          <a:latin typeface="Cambria Math"/>
                          <a:ea typeface="Cambria Math"/>
                        </a:rPr>
                        <m:t>𝑠</m:t>
                      </m:r>
                      <m:r>
                        <a:rPr lang="fr-FR" sz="1200" b="0" i="1">
                          <a:latin typeface="Cambria Math"/>
                          <a:ea typeface="Cambria Math"/>
                        </a:rPr>
                        <m:t>×</m:t>
                      </m:r>
                      <m:r>
                        <a:rPr lang="fr-FR" sz="1200" b="0" i="1">
                          <a:latin typeface="Cambria Math"/>
                          <a:ea typeface="Cambria Math"/>
                        </a:rPr>
                        <m:t>𝑓</m:t>
                      </m:r>
                    </m:num>
                    <m:den>
                      <m:r>
                        <a:rPr lang="fr-FR" sz="1200" b="0" i="1">
                          <a:latin typeface="Cambria Math"/>
                        </a:rPr>
                        <m:t>𝑆</m:t>
                      </m:r>
                    </m:den>
                  </m:f>
                </m:oMath>
              </a14:m>
              <a:endParaRPr lang="fr-FR" sz="1200"/>
            </a:p>
          </xdr:txBody>
        </xdr:sp>
      </mc:Choice>
      <mc:Fallback xmlns="">
        <xdr:sp macro="" textlink="">
          <xdr:nvSpPr>
            <xdr:cNvPr id="12" name="ZoneTexte 11"/>
            <xdr:cNvSpPr txBox="1"/>
          </xdr:nvSpPr>
          <xdr:spPr>
            <a:xfrm>
              <a:off x="1790699" y="1538287"/>
              <a:ext cx="1647825" cy="360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200" b="0"/>
                <a:t>avec  </a:t>
              </a:r>
              <a:r>
                <a:rPr lang="fr-FR" sz="1200" b="0" i="0">
                  <a:latin typeface="Cambria Math"/>
                </a:rPr>
                <a:t>0,15%=(𝑛</a:t>
              </a:r>
              <a:r>
                <a:rPr lang="fr-FR" sz="1200" b="0" i="0">
                  <a:latin typeface="Cambria Math"/>
                  <a:ea typeface="Cambria Math"/>
                </a:rPr>
                <a:t>×𝑠×𝑓)/</a:t>
              </a:r>
              <a:r>
                <a:rPr lang="fr-FR" sz="1200" b="0" i="0">
                  <a:latin typeface="Cambria Math"/>
                </a:rPr>
                <a:t>𝑆</a:t>
              </a:r>
              <a:endParaRPr lang="fr-FR" sz="1200"/>
            </a:p>
          </xdr:txBody>
        </xdr:sp>
      </mc:Fallback>
    </mc:AlternateContent>
    <xdr:clientData/>
  </xdr:oneCellAnchor>
  <xdr:oneCellAnchor>
    <xdr:from>
      <xdr:col>2</xdr:col>
      <xdr:colOff>761999</xdr:colOff>
      <xdr:row>30</xdr:row>
      <xdr:rowOff>176212</xdr:rowOff>
    </xdr:from>
    <xdr:ext cx="1676401" cy="439992"/>
    <mc:AlternateContent xmlns:mc="http://schemas.openxmlformats.org/markup-compatibility/2006" xmlns:a14="http://schemas.microsoft.com/office/drawing/2010/main">
      <mc:Choice Requires="a14">
        <xdr:sp macro="" textlink="">
          <xdr:nvSpPr>
            <xdr:cNvPr id="13" name="ZoneTexte 12">
              <a:extLst>
                <a:ext uri="{FF2B5EF4-FFF2-40B4-BE49-F238E27FC236}">
                  <a16:creationId xmlns:a16="http://schemas.microsoft.com/office/drawing/2014/main" xmlns="" id="{00000000-0008-0000-0300-00000D000000}"/>
                </a:ext>
              </a:extLst>
            </xdr:cNvPr>
            <xdr:cNvSpPr txBox="1"/>
          </xdr:nvSpPr>
          <xdr:spPr>
            <a:xfrm>
              <a:off x="1523999" y="7253287"/>
              <a:ext cx="1676401" cy="439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fr-FR" sz="1100" b="0" i="1">
                        <a:latin typeface="Cambria Math"/>
                      </a:rPr>
                      <m:t>𝑛</m:t>
                    </m:r>
                    <m:r>
                      <a:rPr lang="fr-FR" sz="1100" b="0" i="1" baseline="-25000">
                        <a:latin typeface="Cambria Math"/>
                      </a:rPr>
                      <m:t>1</m:t>
                    </m:r>
                    <m:r>
                      <a:rPr lang="fr-FR" sz="1100" b="0" i="1">
                        <a:latin typeface="Cambria Math"/>
                      </a:rPr>
                      <m:t>=</m:t>
                    </m:r>
                    <m:f>
                      <m:fPr>
                        <m:ctrlPr>
                          <a:rPr lang="fr-FR" sz="1100" b="0" i="1">
                            <a:latin typeface="Cambria Math"/>
                          </a:rPr>
                        </m:ctrlPr>
                      </m:fPr>
                      <m:num>
                        <m:r>
                          <a:rPr lang="fr-FR" sz="1100" b="0" i="1">
                            <a:latin typeface="Cambria Math"/>
                            <a:ea typeface="Cambria Math"/>
                          </a:rPr>
                          <m:t>𝑆</m:t>
                        </m:r>
                      </m:num>
                      <m:den>
                        <m:r>
                          <a:rPr lang="fr-FR" sz="1100" b="0" i="1">
                            <a:latin typeface="Cambria Math"/>
                          </a:rPr>
                          <m:t>𝑆𝐴</m:t>
                        </m:r>
                        <m:r>
                          <a:rPr lang="fr-FR" sz="1100" b="0" i="1" baseline="-25000">
                            <a:latin typeface="Cambria Math"/>
                          </a:rPr>
                          <m:t>𝑣</m:t>
                        </m:r>
                        <m:r>
                          <a:rPr lang="fr-FR" sz="1100" b="0" i="1">
                            <a:latin typeface="Cambria Math"/>
                            <a:ea typeface="Cambria Math"/>
                          </a:rPr>
                          <m:t>×</m:t>
                        </m:r>
                        <m:r>
                          <a:rPr lang="fr-FR" sz="1100" b="0" i="1">
                            <a:latin typeface="Cambria Math"/>
                            <a:ea typeface="Cambria Math"/>
                          </a:rPr>
                          <m:t>𝑠</m:t>
                        </m:r>
                        <m:r>
                          <a:rPr lang="fr-FR" sz="1100" b="0" i="1">
                            <a:latin typeface="Cambria Math"/>
                            <a:ea typeface="Cambria Math"/>
                          </a:rPr>
                          <m:t>×</m:t>
                        </m:r>
                        <m:r>
                          <a:rPr lang="fr-FR" sz="1100" b="0" i="1">
                            <a:latin typeface="Cambria Math"/>
                            <a:ea typeface="Cambria Math"/>
                          </a:rPr>
                          <m:t>𝑇</m:t>
                        </m:r>
                        <m:r>
                          <a:rPr lang="fr-FR" sz="1100" b="0" i="1">
                            <a:latin typeface="Cambria Math"/>
                            <a:ea typeface="Cambria Math"/>
                          </a:rPr>
                          <m:t>×</m:t>
                        </m:r>
                        <m:r>
                          <a:rPr lang="fr-FR" sz="1100" b="0" i="1">
                            <a:latin typeface="Cambria Math"/>
                            <a:ea typeface="Cambria Math"/>
                          </a:rPr>
                          <m:t>𝑞</m:t>
                        </m:r>
                        <m:r>
                          <a:rPr lang="fr-FR" sz="1100" b="0" i="1">
                            <a:latin typeface="Cambria Math"/>
                            <a:ea typeface="Cambria Math"/>
                          </a:rPr>
                          <m:t>×</m:t>
                        </m:r>
                        <m:r>
                          <a:rPr lang="fr-FR" sz="1100" b="0" i="1">
                            <a:latin typeface="Cambria Math"/>
                            <a:ea typeface="Cambria Math"/>
                          </a:rPr>
                          <m:t>𝑓</m:t>
                        </m:r>
                      </m:den>
                    </m:f>
                  </m:oMath>
                </m:oMathPara>
              </a14:m>
              <a:endParaRPr lang="fr-FR" sz="1100"/>
            </a:p>
          </xdr:txBody>
        </xdr:sp>
      </mc:Choice>
      <mc:Fallback xmlns="">
        <xdr:sp macro="" textlink="">
          <xdr:nvSpPr>
            <xdr:cNvPr id="13" name="ZoneTexte 12"/>
            <xdr:cNvSpPr txBox="1"/>
          </xdr:nvSpPr>
          <xdr:spPr>
            <a:xfrm>
              <a:off x="1523999" y="7253287"/>
              <a:ext cx="1676401" cy="439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b="0" i="0">
                  <a:latin typeface="Cambria Math"/>
                </a:rPr>
                <a:t>𝑛</a:t>
              </a:r>
              <a:r>
                <a:rPr lang="fr-FR" sz="1100" b="0" i="0" baseline="-25000">
                  <a:latin typeface="Cambria Math"/>
                </a:rPr>
                <a:t>1</a:t>
              </a:r>
              <a:r>
                <a:rPr lang="fr-FR" sz="1100" b="0" i="0">
                  <a:latin typeface="Cambria Math"/>
                </a:rPr>
                <a:t>=</a:t>
              </a:r>
              <a:r>
                <a:rPr lang="fr-FR" sz="1100" b="0" i="0">
                  <a:latin typeface="Cambria Math"/>
                  <a:ea typeface="Cambria Math"/>
                </a:rPr>
                <a:t>𝑆/(</a:t>
              </a:r>
              <a:r>
                <a:rPr lang="fr-FR" sz="1100" b="0" i="0">
                  <a:latin typeface="Cambria Math"/>
                </a:rPr>
                <a:t>𝑆𝐴</a:t>
              </a:r>
              <a:r>
                <a:rPr lang="fr-FR" sz="1100" b="0" i="0" baseline="-25000">
                  <a:latin typeface="Cambria Math"/>
                </a:rPr>
                <a:t>𝑣</a:t>
              </a:r>
              <a:r>
                <a:rPr lang="fr-FR" sz="1100" b="0" i="0">
                  <a:latin typeface="Cambria Math"/>
                  <a:ea typeface="Cambria Math"/>
                </a:rPr>
                <a:t>×𝑠×𝑇×𝑞×𝑓)</a:t>
              </a:r>
              <a:endParaRPr lang="fr-FR" sz="1100"/>
            </a:p>
          </xdr:txBody>
        </xdr:sp>
      </mc:Fallback>
    </mc:AlternateContent>
    <xdr:clientData/>
  </xdr:oneCellAnchor>
  <xdr:oneCellAnchor>
    <xdr:from>
      <xdr:col>2</xdr:col>
      <xdr:colOff>561974</xdr:colOff>
      <xdr:row>35</xdr:row>
      <xdr:rowOff>100012</xdr:rowOff>
    </xdr:from>
    <xdr:ext cx="1362075" cy="443455"/>
    <mc:AlternateContent xmlns:mc="http://schemas.openxmlformats.org/markup-compatibility/2006" xmlns:a14="http://schemas.microsoft.com/office/drawing/2010/main">
      <mc:Choice Requires="a14">
        <xdr:sp macro="" textlink="">
          <xdr:nvSpPr>
            <xdr:cNvPr id="14" name="ZoneTexte 13">
              <a:extLst>
                <a:ext uri="{FF2B5EF4-FFF2-40B4-BE49-F238E27FC236}">
                  <a16:creationId xmlns:a16="http://schemas.microsoft.com/office/drawing/2014/main" xmlns="" id="{00000000-0008-0000-0300-00000E000000}"/>
                </a:ext>
              </a:extLst>
            </xdr:cNvPr>
            <xdr:cNvSpPr txBox="1"/>
          </xdr:nvSpPr>
          <xdr:spPr>
            <a:xfrm>
              <a:off x="1323974" y="8101012"/>
              <a:ext cx="1362075" cy="443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fr-FR" sz="1100" b="0" i="1">
                        <a:latin typeface="Cambria Math"/>
                      </a:rPr>
                      <m:t>𝑛</m:t>
                    </m:r>
                    <m:r>
                      <a:rPr lang="fr-FR" sz="1100" b="0" i="1" baseline="-25000">
                        <a:latin typeface="Cambria Math"/>
                      </a:rPr>
                      <m:t>2</m:t>
                    </m:r>
                    <m:r>
                      <a:rPr lang="fr-FR" sz="1100" b="0" i="1">
                        <a:latin typeface="Cambria Math"/>
                      </a:rPr>
                      <m:t>=</m:t>
                    </m:r>
                    <m:f>
                      <m:fPr>
                        <m:ctrlPr>
                          <a:rPr lang="fr-FR" sz="1100" b="0" i="1">
                            <a:latin typeface="Cambria Math"/>
                          </a:rPr>
                        </m:ctrlPr>
                      </m:fPr>
                      <m:num>
                        <m:r>
                          <a:rPr lang="fr-FR" sz="1100" b="0" i="1">
                            <a:latin typeface="Cambria Math"/>
                            <a:ea typeface="Cambria Math"/>
                          </a:rPr>
                          <m:t>𝑆</m:t>
                        </m:r>
                        <m:r>
                          <a:rPr lang="fr-FR" sz="1100" b="0" i="1">
                            <a:latin typeface="Cambria Math"/>
                            <a:ea typeface="Cambria Math"/>
                          </a:rPr>
                          <m:t>×0,0015</m:t>
                        </m:r>
                      </m:num>
                      <m:den>
                        <m:r>
                          <a:rPr lang="fr-FR" sz="1100" b="0" i="1">
                            <a:latin typeface="Cambria Math"/>
                          </a:rPr>
                          <m:t>𝑓</m:t>
                        </m:r>
                        <m:r>
                          <a:rPr lang="fr-FR" sz="1100" b="0" i="1">
                            <a:latin typeface="Cambria Math"/>
                            <a:ea typeface="Cambria Math"/>
                          </a:rPr>
                          <m:t>×</m:t>
                        </m:r>
                        <m:r>
                          <a:rPr lang="fr-FR" sz="1100" b="0" i="1">
                            <a:latin typeface="Cambria Math"/>
                            <a:ea typeface="Cambria Math"/>
                          </a:rPr>
                          <m:t>𝑠</m:t>
                        </m:r>
                      </m:den>
                    </m:f>
                  </m:oMath>
                </m:oMathPara>
              </a14:m>
              <a:endParaRPr lang="fr-FR" sz="1100"/>
            </a:p>
          </xdr:txBody>
        </xdr:sp>
      </mc:Choice>
      <mc:Fallback xmlns="">
        <xdr:sp macro="" textlink="">
          <xdr:nvSpPr>
            <xdr:cNvPr id="14" name="ZoneTexte 13"/>
            <xdr:cNvSpPr txBox="1"/>
          </xdr:nvSpPr>
          <xdr:spPr>
            <a:xfrm>
              <a:off x="1323974" y="8101012"/>
              <a:ext cx="1362075" cy="443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b="0" i="0">
                  <a:latin typeface="Cambria Math"/>
                </a:rPr>
                <a:t>𝑛</a:t>
              </a:r>
              <a:r>
                <a:rPr lang="fr-FR" sz="1100" b="0" i="0" baseline="-25000">
                  <a:latin typeface="Cambria Math"/>
                </a:rPr>
                <a:t>2</a:t>
              </a:r>
              <a:r>
                <a:rPr lang="fr-FR" sz="1100" b="0" i="0">
                  <a:latin typeface="Cambria Math"/>
                </a:rPr>
                <a:t>=(</a:t>
              </a:r>
              <a:r>
                <a:rPr lang="fr-FR" sz="1100" b="0" i="0">
                  <a:latin typeface="Cambria Math"/>
                  <a:ea typeface="Cambria Math"/>
                </a:rPr>
                <a:t>𝑆×0,0015)/(</a:t>
              </a:r>
              <a:r>
                <a:rPr lang="fr-FR" sz="1100" b="0" i="0">
                  <a:latin typeface="Cambria Math"/>
                </a:rPr>
                <a:t>𝑓</a:t>
              </a:r>
              <a:r>
                <a:rPr lang="fr-FR" sz="1100" b="0" i="0">
                  <a:latin typeface="Cambria Math"/>
                  <a:ea typeface="Cambria Math"/>
                </a:rPr>
                <a:t>×𝑠)</a:t>
              </a:r>
              <a:endParaRPr lang="fr-FR" sz="1100"/>
            </a:p>
          </xdr:txBody>
        </xdr:sp>
      </mc:Fallback>
    </mc:AlternateContent>
    <xdr:clientData/>
  </xdr:oneCellAnchor>
  <xdr:oneCellAnchor>
    <xdr:from>
      <xdr:col>2</xdr:col>
      <xdr:colOff>619124</xdr:colOff>
      <xdr:row>40</xdr:row>
      <xdr:rowOff>61912</xdr:rowOff>
    </xdr:from>
    <xdr:ext cx="2114551" cy="439992"/>
    <mc:AlternateContent xmlns:mc="http://schemas.openxmlformats.org/markup-compatibility/2006" xmlns:a14="http://schemas.microsoft.com/office/drawing/2010/main">
      <mc:Choice Requires="a14">
        <xdr:sp macro="" textlink="">
          <xdr:nvSpPr>
            <xdr:cNvPr id="15" name="ZoneTexte 14">
              <a:extLst>
                <a:ext uri="{FF2B5EF4-FFF2-40B4-BE49-F238E27FC236}">
                  <a16:creationId xmlns:a16="http://schemas.microsoft.com/office/drawing/2014/main" xmlns="" id="{00000000-0008-0000-0300-00000F000000}"/>
                </a:ext>
              </a:extLst>
            </xdr:cNvPr>
            <xdr:cNvSpPr txBox="1"/>
          </xdr:nvSpPr>
          <xdr:spPr>
            <a:xfrm>
              <a:off x="1381124" y="8653462"/>
              <a:ext cx="2114551" cy="439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fr-FR" sz="1100" b="0" i="1">
                        <a:latin typeface="Cambria Math"/>
                      </a:rPr>
                      <m:t>𝑛</m:t>
                    </m:r>
                    <m:r>
                      <a:rPr lang="fr-FR" sz="1100" b="0" i="1" baseline="-25000">
                        <a:latin typeface="Cambria Math"/>
                      </a:rPr>
                      <m:t>3</m:t>
                    </m:r>
                    <m:r>
                      <a:rPr lang="fr-FR" sz="1100" b="0" i="1">
                        <a:latin typeface="Cambria Math"/>
                      </a:rPr>
                      <m:t>=</m:t>
                    </m:r>
                    <m:f>
                      <m:fPr>
                        <m:ctrlPr>
                          <a:rPr lang="fr-FR" sz="1100" b="0" i="1">
                            <a:latin typeface="Cambria Math"/>
                          </a:rPr>
                        </m:ctrlPr>
                      </m:fPr>
                      <m:num>
                        <m:r>
                          <a:rPr lang="fr-FR" sz="1100" b="0" i="1">
                            <a:latin typeface="Cambria Math"/>
                            <a:ea typeface="Cambria Math"/>
                          </a:rPr>
                          <m:t>𝑆</m:t>
                        </m:r>
                      </m:num>
                      <m:den>
                        <m:r>
                          <a:rPr lang="fr-FR" sz="1100" b="0" i="1">
                            <a:latin typeface="Cambria Math"/>
                          </a:rPr>
                          <m:t>3</m:t>
                        </m:r>
                        <m:r>
                          <a:rPr lang="fr-FR" sz="1100" b="0" i="1">
                            <a:latin typeface="Cambria Math"/>
                            <a:ea typeface="Cambria Math"/>
                          </a:rPr>
                          <m:t>×</m:t>
                        </m:r>
                        <m:r>
                          <a:rPr lang="fr-FR" sz="1100" b="0" i="1">
                            <a:latin typeface="Cambria Math"/>
                          </a:rPr>
                          <m:t>𝑆𝐴</m:t>
                        </m:r>
                        <m:r>
                          <a:rPr lang="fr-FR" sz="1100" b="0" i="1" baseline="-25000">
                            <a:latin typeface="Cambria Math"/>
                          </a:rPr>
                          <m:t>𝑣</m:t>
                        </m:r>
                        <m:r>
                          <a:rPr lang="fr-FR" sz="1100" b="0" i="1">
                            <a:latin typeface="Cambria Math"/>
                            <a:ea typeface="Cambria Math"/>
                          </a:rPr>
                          <m:t>×</m:t>
                        </m:r>
                        <m:r>
                          <a:rPr lang="fr-FR" sz="1100" b="0" i="1">
                            <a:latin typeface="Cambria Math"/>
                            <a:ea typeface="Cambria Math"/>
                          </a:rPr>
                          <m:t>𝑠</m:t>
                        </m:r>
                        <m:r>
                          <a:rPr lang="fr-FR" sz="1100" b="0" i="1">
                            <a:latin typeface="Cambria Math"/>
                            <a:ea typeface="Cambria Math"/>
                          </a:rPr>
                          <m:t>×</m:t>
                        </m:r>
                        <m:r>
                          <a:rPr lang="fr-FR" sz="1100" b="0" i="1">
                            <a:latin typeface="Cambria Math"/>
                            <a:ea typeface="Cambria Math"/>
                          </a:rPr>
                          <m:t>𝑇</m:t>
                        </m:r>
                        <m:r>
                          <a:rPr lang="fr-FR" sz="1100" b="0" i="1">
                            <a:latin typeface="Cambria Math"/>
                            <a:ea typeface="Cambria Math"/>
                          </a:rPr>
                          <m:t>×</m:t>
                        </m:r>
                        <m:r>
                          <a:rPr lang="fr-FR" sz="1100" b="0" i="1">
                            <a:latin typeface="Cambria Math"/>
                            <a:ea typeface="Cambria Math"/>
                          </a:rPr>
                          <m:t>𝑞</m:t>
                        </m:r>
                        <m:r>
                          <a:rPr lang="fr-FR" sz="1100" b="0" i="1">
                            <a:latin typeface="Cambria Math"/>
                            <a:ea typeface="Cambria Math"/>
                          </a:rPr>
                          <m:t>×</m:t>
                        </m:r>
                        <m:r>
                          <a:rPr lang="fr-FR" sz="1100" b="0" i="1">
                            <a:latin typeface="Cambria Math"/>
                            <a:ea typeface="Cambria Math"/>
                          </a:rPr>
                          <m:t>𝑓</m:t>
                        </m:r>
                      </m:den>
                    </m:f>
                  </m:oMath>
                </m:oMathPara>
              </a14:m>
              <a:endParaRPr lang="fr-FR" sz="1100"/>
            </a:p>
          </xdr:txBody>
        </xdr:sp>
      </mc:Choice>
      <mc:Fallback xmlns="">
        <xdr:sp macro="" textlink="">
          <xdr:nvSpPr>
            <xdr:cNvPr id="15" name="ZoneTexte 14"/>
            <xdr:cNvSpPr txBox="1"/>
          </xdr:nvSpPr>
          <xdr:spPr>
            <a:xfrm>
              <a:off x="1381124" y="8653462"/>
              <a:ext cx="2114551" cy="439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b="0" i="0">
                  <a:latin typeface="Cambria Math"/>
                </a:rPr>
                <a:t>𝑛</a:t>
              </a:r>
              <a:r>
                <a:rPr lang="fr-FR" sz="1100" b="0" i="0" baseline="-25000">
                  <a:latin typeface="Cambria Math"/>
                </a:rPr>
                <a:t>3</a:t>
              </a:r>
              <a:r>
                <a:rPr lang="fr-FR" sz="1100" b="0" i="0">
                  <a:latin typeface="Cambria Math"/>
                </a:rPr>
                <a:t>=</a:t>
              </a:r>
              <a:r>
                <a:rPr lang="fr-FR" sz="1100" b="0" i="0">
                  <a:latin typeface="Cambria Math"/>
                  <a:ea typeface="Cambria Math"/>
                </a:rPr>
                <a:t>𝑆/(</a:t>
              </a:r>
              <a:r>
                <a:rPr lang="fr-FR" sz="1100" b="0" i="0">
                  <a:latin typeface="Cambria Math"/>
                </a:rPr>
                <a:t>3</a:t>
              </a:r>
              <a:r>
                <a:rPr lang="fr-FR" sz="1100" b="0" i="0">
                  <a:latin typeface="Cambria Math"/>
                  <a:ea typeface="Cambria Math"/>
                </a:rPr>
                <a:t>×</a:t>
              </a:r>
              <a:r>
                <a:rPr lang="fr-FR" sz="1100" b="0" i="0">
                  <a:latin typeface="Cambria Math"/>
                </a:rPr>
                <a:t>𝑆𝐴</a:t>
              </a:r>
              <a:r>
                <a:rPr lang="fr-FR" sz="1100" b="0" i="0" baseline="-25000">
                  <a:latin typeface="Cambria Math"/>
                </a:rPr>
                <a:t>𝑣</a:t>
              </a:r>
              <a:r>
                <a:rPr lang="fr-FR" sz="1100" b="0" i="0">
                  <a:latin typeface="Cambria Math"/>
                  <a:ea typeface="Cambria Math"/>
                </a:rPr>
                <a:t>×𝑠×𝑇×𝑞×𝑓)</a:t>
              </a:r>
              <a:endParaRPr lang="fr-FR" sz="1100"/>
            </a:p>
          </xdr:txBody>
        </xdr:sp>
      </mc:Fallback>
    </mc:AlternateContent>
    <xdr:clientData/>
  </xdr:oneCellAnchor>
  <xdr:oneCellAnchor>
    <xdr:from>
      <xdr:col>3</xdr:col>
      <xdr:colOff>466724</xdr:colOff>
      <xdr:row>46</xdr:row>
      <xdr:rowOff>76200</xdr:rowOff>
    </xdr:from>
    <xdr:ext cx="2657475" cy="264560"/>
    <mc:AlternateContent xmlns:mc="http://schemas.openxmlformats.org/markup-compatibility/2006" xmlns:a14="http://schemas.microsoft.com/office/drawing/2010/main">
      <mc:Choice Requires="a14">
        <xdr:sp macro="" textlink="">
          <xdr:nvSpPr>
            <xdr:cNvPr id="2" name="ZoneTexte 1"/>
            <xdr:cNvSpPr txBox="1"/>
          </xdr:nvSpPr>
          <xdr:spPr>
            <a:xfrm>
              <a:off x="2152649" y="9858375"/>
              <a:ext cx="26574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fr-FR" sz="1100" i="1">
                        <a:latin typeface="Cambria Math"/>
                      </a:rPr>
                      <m:t>𝑛</m:t>
                    </m:r>
                    <m:r>
                      <a:rPr lang="fr-FR" sz="1100" i="1">
                        <a:latin typeface="Cambria Math"/>
                      </a:rPr>
                      <m:t>=</m:t>
                    </m:r>
                    <m:r>
                      <a:rPr lang="fr-FR" sz="1100" i="1">
                        <a:latin typeface="Cambria Math"/>
                      </a:rPr>
                      <m:t>𝑀𝐼𝑁</m:t>
                    </m:r>
                    <m:r>
                      <a:rPr lang="fr-FR" sz="1100" i="1">
                        <a:latin typeface="Cambria Math"/>
                      </a:rPr>
                      <m:t> ( </m:t>
                    </m:r>
                    <m:r>
                      <a:rPr lang="fr-FR" sz="1100" i="1">
                        <a:latin typeface="Cambria Math"/>
                      </a:rPr>
                      <m:t>𝑛𝑚𝑎𝑥</m:t>
                    </m:r>
                    <m:r>
                      <a:rPr lang="fr-FR" sz="1100" i="1">
                        <a:latin typeface="Cambria Math"/>
                      </a:rPr>
                      <m:t> ; </m:t>
                    </m:r>
                    <m:r>
                      <a:rPr lang="fr-FR" sz="1100" i="1">
                        <a:latin typeface="Cambria Math"/>
                      </a:rPr>
                      <m:t>𝑛</m:t>
                    </m:r>
                    <m:r>
                      <a:rPr lang="fr-FR" sz="1100" i="1" baseline="-25000">
                        <a:latin typeface="Cambria Math"/>
                      </a:rPr>
                      <m:t>1</m:t>
                    </m:r>
                    <m:r>
                      <a:rPr lang="fr-FR" sz="1100" i="1">
                        <a:latin typeface="Cambria Math"/>
                      </a:rPr>
                      <m:t> ; </m:t>
                    </m:r>
                    <m:r>
                      <a:rPr lang="fr-FR" sz="1100" i="1">
                        <a:latin typeface="Cambria Math"/>
                      </a:rPr>
                      <m:t>𝑀𝐴𝑋</m:t>
                    </m:r>
                    <m:r>
                      <a:rPr lang="fr-FR" sz="1100" i="1">
                        <a:latin typeface="Cambria Math"/>
                      </a:rPr>
                      <m:t> ( </m:t>
                    </m:r>
                    <m:r>
                      <a:rPr lang="fr-FR" sz="1100" i="1">
                        <a:latin typeface="Cambria Math"/>
                      </a:rPr>
                      <m:t>𝑛</m:t>
                    </m:r>
                    <m:r>
                      <a:rPr lang="fr-FR" sz="1100" i="1" baseline="-25000">
                        <a:latin typeface="Cambria Math"/>
                      </a:rPr>
                      <m:t>2</m:t>
                    </m:r>
                    <m:r>
                      <a:rPr lang="fr-FR" sz="1100" i="1">
                        <a:latin typeface="Cambria Math"/>
                      </a:rPr>
                      <m:t> ; </m:t>
                    </m:r>
                    <m:r>
                      <a:rPr lang="fr-FR" sz="1100" i="1">
                        <a:latin typeface="Cambria Math"/>
                      </a:rPr>
                      <m:t>𝑛</m:t>
                    </m:r>
                    <m:r>
                      <a:rPr lang="fr-FR" sz="1100" i="1" baseline="-25000">
                        <a:latin typeface="Cambria Math"/>
                      </a:rPr>
                      <m:t>3</m:t>
                    </m:r>
                    <m:r>
                      <a:rPr lang="fr-FR" sz="1100" i="1">
                        <a:latin typeface="Cambria Math"/>
                      </a:rPr>
                      <m:t> ))</m:t>
                    </m:r>
                  </m:oMath>
                </m:oMathPara>
              </a14:m>
              <a:endParaRPr lang="fr-FR" sz="1100"/>
            </a:p>
          </xdr:txBody>
        </xdr:sp>
      </mc:Choice>
      <mc:Fallback xmlns="">
        <xdr:sp macro="" textlink="">
          <xdr:nvSpPr>
            <xdr:cNvPr id="2" name="ZoneTexte 1"/>
            <xdr:cNvSpPr txBox="1"/>
          </xdr:nvSpPr>
          <xdr:spPr>
            <a:xfrm>
              <a:off x="2152649" y="9858375"/>
              <a:ext cx="26574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i="0">
                  <a:latin typeface="Cambria Math"/>
                </a:rPr>
                <a:t>𝑛=𝑀𝐼𝑁 ( 𝑛</a:t>
              </a:r>
              <a:r>
                <a:rPr lang="fr-FR" sz="1100" i="0" baseline="-25000">
                  <a:latin typeface="Cambria Math"/>
                </a:rPr>
                <a:t>𝑚𝑎𝑥</a:t>
              </a:r>
              <a:r>
                <a:rPr lang="fr-FR" sz="1100" i="0">
                  <a:latin typeface="Cambria Math"/>
                </a:rPr>
                <a:t> ; 𝑛</a:t>
              </a:r>
              <a:r>
                <a:rPr lang="fr-FR" sz="1100" i="0" baseline="-25000">
                  <a:latin typeface="Cambria Math"/>
                </a:rPr>
                <a:t>1</a:t>
              </a:r>
              <a:r>
                <a:rPr lang="fr-FR" sz="1100" i="0">
                  <a:latin typeface="Cambria Math"/>
                </a:rPr>
                <a:t> ; 𝑀𝐴𝑋 ( 𝑛</a:t>
              </a:r>
              <a:r>
                <a:rPr lang="fr-FR" sz="1100" i="0" baseline="-25000">
                  <a:latin typeface="Cambria Math"/>
                </a:rPr>
                <a:t>2</a:t>
              </a:r>
              <a:r>
                <a:rPr lang="fr-FR" sz="1100" i="0">
                  <a:latin typeface="Cambria Math"/>
                </a:rPr>
                <a:t> ; 𝑛</a:t>
              </a:r>
              <a:r>
                <a:rPr lang="fr-FR" sz="1100" i="0" baseline="-25000">
                  <a:latin typeface="Cambria Math"/>
                </a:rPr>
                <a:t>3</a:t>
              </a:r>
              <a:r>
                <a:rPr lang="fr-FR" sz="1100" i="0">
                  <a:latin typeface="Cambria Math"/>
                </a:rPr>
                <a:t> ))</a:t>
              </a:r>
              <a:endParaRPr lang="fr-FR" sz="1100"/>
            </a:p>
          </xdr:txBody>
        </xdr:sp>
      </mc:Fallback>
    </mc:AlternateContent>
    <xdr:clientData/>
  </xdr:oneCellAnchor>
</xdr:wsDr>
</file>

<file path=xl/drawings/drawing9.xml><?xml version="1.0" encoding="utf-8"?>
<xdr:wsDr xmlns:xdr="http://schemas.openxmlformats.org/drawingml/2006/spreadsheetDrawing" xmlns:a="http://schemas.openxmlformats.org/drawingml/2006/main">
  <xdr:twoCellAnchor>
    <xdr:from>
      <xdr:col>2</xdr:col>
      <xdr:colOff>200025</xdr:colOff>
      <xdr:row>0</xdr:row>
      <xdr:rowOff>66675</xdr:rowOff>
    </xdr:from>
    <xdr:to>
      <xdr:col>18</xdr:col>
      <xdr:colOff>161924</xdr:colOff>
      <xdr:row>40</xdr:row>
      <xdr:rowOff>47625</xdr:rowOff>
    </xdr:to>
    <xdr:graphicFrame macro="">
      <xdr:nvGraphicFramePr>
        <xdr:cNvPr id="8" name="Graphique 7">
          <a:extLst>
            <a:ext uri="{FF2B5EF4-FFF2-40B4-BE49-F238E27FC236}">
              <a16:creationId xmlns:a16="http://schemas.microsoft.com/office/drawing/2014/main" xmlns=""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428625</xdr:colOff>
      <xdr:row>22</xdr:row>
      <xdr:rowOff>123825</xdr:rowOff>
    </xdr:from>
    <xdr:to>
      <xdr:col>1</xdr:col>
      <xdr:colOff>914399</xdr:colOff>
      <xdr:row>26</xdr:row>
      <xdr:rowOff>38100</xdr:rowOff>
    </xdr:to>
    <xdr:sp macro="" textlink="">
      <xdr:nvSpPr>
        <xdr:cNvPr id="3" name="ZoneTexte 2">
          <a:extLst>
            <a:ext uri="{FF2B5EF4-FFF2-40B4-BE49-F238E27FC236}">
              <a16:creationId xmlns:a16="http://schemas.microsoft.com/office/drawing/2014/main" xmlns="" id="{00000000-0008-0000-0400-000003000000}"/>
            </a:ext>
          </a:extLst>
        </xdr:cNvPr>
        <xdr:cNvSpPr txBox="1"/>
      </xdr:nvSpPr>
      <xdr:spPr>
        <a:xfrm>
          <a:off x="428625" y="4314825"/>
          <a:ext cx="2447924" cy="6762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800">
              <a:solidFill>
                <a:srgbClr val="FF0000"/>
              </a:solidFill>
            </a:rPr>
            <a:t>POUR INFORMATION</a:t>
          </a:r>
        </a:p>
      </xdr:txBody>
    </xdr:sp>
    <xdr:clientData/>
  </xdr:twoCellAnchor>
</xdr:wsDr>
</file>

<file path=xl/tables/table1.xml><?xml version="1.0" encoding="utf-8"?>
<table xmlns="http://schemas.openxmlformats.org/spreadsheetml/2006/main" id="1" name="Tableau1" displayName="Tableau1" ref="B3:C13" totalsRowShown="0" headerRowDxfId="8" dataDxfId="7" tableBorderDxfId="6">
  <tableColumns count="2">
    <tableColumn id="1" name="Données du rapport" dataDxfId="5"/>
    <tableColumn id="2" name="Valeurs" dataDxfId="4"/>
  </tableColumns>
  <tableStyleInfo name="TableStyleMedium2" showFirstColumn="0" showLastColumn="0" showRowStripes="1" showColumnStripes="0"/>
</table>
</file>

<file path=xl/tables/table2.xml><?xml version="1.0" encoding="utf-8"?>
<table xmlns="http://schemas.openxmlformats.org/spreadsheetml/2006/main" id="2" name="Tableau2" displayName="Tableau2" ref="B21:C26" totalsRowShown="0" headerRowDxfId="3" dataDxfId="2">
  <tableColumns count="2">
    <tableColumn id="1" name="Calculs des nombres d'ouverture  à explorer selon les données" dataDxfId="1"/>
    <tableColumn id="2" name="Calcul (automatique)" dataDxfId="0"/>
  </tableColumns>
  <tableStyleInfo name="TableStyleMedium7"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66"/>
  <sheetViews>
    <sheetView showGridLines="0" showRowColHeaders="0" tabSelected="1" zoomScale="86" zoomScaleNormal="86" workbookViewId="0">
      <selection activeCell="U134" sqref="U134"/>
    </sheetView>
  </sheetViews>
  <sheetFormatPr baseColWidth="10" defaultRowHeight="15" x14ac:dyDescent="0.25"/>
  <cols>
    <col min="1" max="1" width="2.42578125" customWidth="1"/>
  </cols>
  <sheetData>
    <row r="1" spans="2:17" x14ac:dyDescent="0.25">
      <c r="B1" s="233"/>
      <c r="C1" s="234"/>
      <c r="D1" s="234"/>
      <c r="E1" s="234"/>
      <c r="F1" s="234"/>
      <c r="G1" s="234"/>
      <c r="H1" s="234"/>
      <c r="I1" s="234"/>
      <c r="J1" s="234"/>
      <c r="K1" s="234"/>
      <c r="L1" s="234"/>
      <c r="M1" s="234"/>
      <c r="N1" s="234"/>
      <c r="O1" s="234"/>
      <c r="P1" s="234"/>
      <c r="Q1" s="235"/>
    </row>
    <row r="2" spans="2:17" x14ac:dyDescent="0.25">
      <c r="B2" s="236"/>
      <c r="C2" s="237"/>
      <c r="D2" s="237"/>
      <c r="E2" s="237"/>
      <c r="F2" s="237"/>
      <c r="G2" s="237"/>
      <c r="H2" s="237"/>
      <c r="I2" s="237"/>
      <c r="J2" s="237"/>
      <c r="K2" s="237"/>
      <c r="L2" s="237"/>
      <c r="M2" s="237"/>
      <c r="N2" s="237"/>
      <c r="O2" s="237"/>
      <c r="P2" s="237"/>
      <c r="Q2" s="238"/>
    </row>
    <row r="3" spans="2:17" x14ac:dyDescent="0.25">
      <c r="B3" s="236"/>
      <c r="C3" s="237"/>
      <c r="D3" s="237"/>
      <c r="E3" s="237"/>
      <c r="F3" s="237"/>
      <c r="G3" s="237"/>
      <c r="H3" s="237"/>
      <c r="I3" s="237"/>
      <c r="J3" s="237"/>
      <c r="K3" s="237"/>
      <c r="L3" s="237"/>
      <c r="M3" s="237"/>
      <c r="N3" s="237"/>
      <c r="O3" s="237"/>
      <c r="P3" s="237"/>
      <c r="Q3" s="238"/>
    </row>
    <row r="4" spans="2:17" x14ac:dyDescent="0.25">
      <c r="B4" s="236"/>
      <c r="C4" s="237"/>
      <c r="D4" s="237"/>
      <c r="E4" s="237"/>
      <c r="F4" s="237"/>
      <c r="G4" s="237"/>
      <c r="H4" s="237"/>
      <c r="I4" s="237"/>
      <c r="J4" s="237"/>
      <c r="K4" s="237"/>
      <c r="L4" s="237"/>
      <c r="M4" s="237"/>
      <c r="N4" s="237"/>
      <c r="O4" s="237"/>
      <c r="P4" s="237"/>
      <c r="Q4" s="238"/>
    </row>
    <row r="5" spans="2:17" ht="36" customHeight="1" thickBot="1" x14ac:dyDescent="0.3">
      <c r="B5" s="239"/>
      <c r="C5" s="240"/>
      <c r="D5" s="240"/>
      <c r="E5" s="240"/>
      <c r="F5" s="240"/>
      <c r="G5" s="240"/>
      <c r="H5" s="240"/>
      <c r="I5" s="240"/>
      <c r="J5" s="240"/>
      <c r="K5" s="240"/>
      <c r="L5" s="240"/>
      <c r="M5" s="240"/>
      <c r="N5" s="240"/>
      <c r="O5" s="240"/>
      <c r="P5" s="240"/>
      <c r="Q5" s="241"/>
    </row>
    <row r="6" spans="2:17" ht="15" customHeight="1" x14ac:dyDescent="0.25">
      <c r="B6" s="242" t="s">
        <v>216</v>
      </c>
      <c r="C6" s="243"/>
      <c r="D6" s="243"/>
      <c r="E6" s="243"/>
      <c r="F6" s="243"/>
      <c r="G6" s="243"/>
      <c r="H6" s="243"/>
      <c r="I6" s="243"/>
      <c r="J6" s="243"/>
      <c r="K6" s="243"/>
      <c r="L6" s="243"/>
      <c r="M6" s="243"/>
      <c r="N6" s="243"/>
      <c r="O6" s="243"/>
      <c r="P6" s="243"/>
      <c r="Q6" s="244"/>
    </row>
    <row r="7" spans="2:17" ht="72.75" customHeight="1" thickBot="1" x14ac:dyDescent="0.3">
      <c r="B7" s="245"/>
      <c r="C7" s="246"/>
      <c r="D7" s="246"/>
      <c r="E7" s="246"/>
      <c r="F7" s="246"/>
      <c r="G7" s="246"/>
      <c r="H7" s="246"/>
      <c r="I7" s="246"/>
      <c r="J7" s="246"/>
      <c r="K7" s="246"/>
      <c r="L7" s="246"/>
      <c r="M7" s="246"/>
      <c r="N7" s="246"/>
      <c r="O7" s="246"/>
      <c r="P7" s="246"/>
      <c r="Q7" s="247"/>
    </row>
    <row r="8" spans="2:17" x14ac:dyDescent="0.25">
      <c r="B8" s="248" t="s">
        <v>161</v>
      </c>
      <c r="C8" s="249"/>
      <c r="D8" s="249"/>
      <c r="E8" s="249"/>
      <c r="F8" s="249"/>
      <c r="G8" s="249"/>
      <c r="H8" s="249"/>
      <c r="I8" s="249"/>
      <c r="J8" s="249"/>
      <c r="K8" s="249"/>
      <c r="L8" s="249"/>
      <c r="M8" s="249"/>
      <c r="N8" s="249"/>
      <c r="O8" s="249"/>
      <c r="P8" s="249"/>
      <c r="Q8" s="250"/>
    </row>
    <row r="9" spans="2:17" ht="15.75" thickBot="1" x14ac:dyDescent="0.3">
      <c r="B9" s="251"/>
      <c r="C9" s="252"/>
      <c r="D9" s="252"/>
      <c r="E9" s="252"/>
      <c r="F9" s="252"/>
      <c r="G9" s="252"/>
      <c r="H9" s="252"/>
      <c r="I9" s="252"/>
      <c r="J9" s="252"/>
      <c r="K9" s="252"/>
      <c r="L9" s="252"/>
      <c r="M9" s="252"/>
      <c r="N9" s="252"/>
      <c r="O9" s="252"/>
      <c r="P9" s="252"/>
      <c r="Q9" s="253"/>
    </row>
    <row r="11" spans="2:17" x14ac:dyDescent="0.25">
      <c r="B11" s="156"/>
      <c r="C11" s="157"/>
      <c r="D11" s="157"/>
      <c r="E11" s="157"/>
      <c r="F11" s="157"/>
      <c r="G11" s="157"/>
      <c r="H11" s="157"/>
      <c r="I11" s="157"/>
      <c r="J11" s="157"/>
      <c r="K11" s="157"/>
      <c r="L11" s="157"/>
      <c r="M11" s="157"/>
      <c r="N11" s="157"/>
      <c r="O11" s="157"/>
      <c r="P11" s="157"/>
      <c r="Q11" s="158"/>
    </row>
    <row r="12" spans="2:17" x14ac:dyDescent="0.25">
      <c r="B12" s="256" t="s">
        <v>213</v>
      </c>
      <c r="C12" s="257"/>
      <c r="D12" s="257"/>
      <c r="E12" s="257"/>
      <c r="F12" s="257"/>
      <c r="G12" s="257"/>
      <c r="H12" s="257"/>
      <c r="I12" s="257"/>
      <c r="J12" s="257"/>
      <c r="K12" s="257"/>
      <c r="L12" s="257"/>
      <c r="M12" s="257"/>
      <c r="N12" s="257"/>
      <c r="O12" s="39"/>
      <c r="P12" s="39"/>
      <c r="Q12" s="161"/>
    </row>
    <row r="13" spans="2:17" x14ac:dyDescent="0.25">
      <c r="B13" s="256"/>
      <c r="C13" s="257"/>
      <c r="D13" s="257"/>
      <c r="E13" s="257"/>
      <c r="F13" s="257"/>
      <c r="G13" s="257"/>
      <c r="H13" s="257"/>
      <c r="I13" s="257"/>
      <c r="J13" s="257"/>
      <c r="K13" s="257"/>
      <c r="L13" s="257"/>
      <c r="M13" s="257"/>
      <c r="N13" s="257"/>
      <c r="O13" s="39"/>
      <c r="P13" s="39"/>
      <c r="Q13" s="161"/>
    </row>
    <row r="14" spans="2:17" ht="30.75" customHeight="1" x14ac:dyDescent="0.25">
      <c r="B14" s="256"/>
      <c r="C14" s="257"/>
      <c r="D14" s="257"/>
      <c r="E14" s="257"/>
      <c r="F14" s="257"/>
      <c r="G14" s="257"/>
      <c r="H14" s="257"/>
      <c r="I14" s="257"/>
      <c r="J14" s="257"/>
      <c r="K14" s="257"/>
      <c r="L14" s="257"/>
      <c r="M14" s="257"/>
      <c r="N14" s="257"/>
      <c r="O14" s="39"/>
      <c r="P14" s="39"/>
      <c r="Q14" s="161"/>
    </row>
    <row r="15" spans="2:17" x14ac:dyDescent="0.25">
      <c r="B15" s="159"/>
      <c r="C15" s="261" t="s">
        <v>212</v>
      </c>
      <c r="D15" s="262"/>
      <c r="E15" s="262"/>
      <c r="F15" s="262"/>
      <c r="G15" s="262"/>
      <c r="H15" s="262"/>
      <c r="I15" s="262"/>
      <c r="J15" s="262"/>
      <c r="K15" s="262"/>
      <c r="L15" s="262"/>
      <c r="M15" s="262"/>
      <c r="N15" s="263"/>
      <c r="O15" s="39"/>
      <c r="P15" s="39"/>
      <c r="Q15" s="161"/>
    </row>
    <row r="16" spans="2:17" x14ac:dyDescent="0.25">
      <c r="B16" s="159"/>
      <c r="C16" s="264"/>
      <c r="D16" s="265"/>
      <c r="E16" s="265"/>
      <c r="F16" s="265"/>
      <c r="G16" s="265"/>
      <c r="H16" s="265"/>
      <c r="I16" s="265"/>
      <c r="J16" s="265"/>
      <c r="K16" s="265"/>
      <c r="L16" s="265"/>
      <c r="M16" s="265"/>
      <c r="N16" s="266"/>
      <c r="O16" s="39"/>
      <c r="P16" s="39"/>
      <c r="Q16" s="161"/>
    </row>
    <row r="17" spans="2:17" ht="233.25" customHeight="1" x14ac:dyDescent="0.25">
      <c r="B17" s="159"/>
      <c r="C17" s="267"/>
      <c r="D17" s="268"/>
      <c r="E17" s="268"/>
      <c r="F17" s="268"/>
      <c r="G17" s="268"/>
      <c r="H17" s="268"/>
      <c r="I17" s="268"/>
      <c r="J17" s="268"/>
      <c r="K17" s="268"/>
      <c r="L17" s="268"/>
      <c r="M17" s="268"/>
      <c r="N17" s="269"/>
      <c r="O17" s="39"/>
      <c r="P17" s="39"/>
      <c r="Q17" s="161"/>
    </row>
    <row r="18" spans="2:17" x14ac:dyDescent="0.25">
      <c r="B18" s="159"/>
      <c r="C18" s="160"/>
      <c r="D18" s="160"/>
      <c r="E18" s="160"/>
      <c r="F18" s="160"/>
      <c r="G18" s="160"/>
      <c r="H18" s="160"/>
      <c r="I18" s="160"/>
      <c r="J18" s="160"/>
      <c r="K18" s="160"/>
      <c r="L18" s="160"/>
      <c r="M18" s="160"/>
      <c r="N18" s="160"/>
      <c r="O18" s="39"/>
      <c r="P18" s="39"/>
      <c r="Q18" s="161"/>
    </row>
    <row r="19" spans="2:17" ht="20.25" customHeight="1" x14ac:dyDescent="0.25">
      <c r="B19" s="258" t="s">
        <v>208</v>
      </c>
      <c r="C19" s="259"/>
      <c r="D19" s="259"/>
      <c r="E19" s="259"/>
      <c r="F19" s="259"/>
      <c r="G19" s="259"/>
      <c r="H19" s="259"/>
      <c r="I19" s="259"/>
      <c r="J19" s="259"/>
      <c r="K19" s="259"/>
      <c r="L19" s="259"/>
      <c r="M19" s="259"/>
      <c r="N19" s="259"/>
      <c r="O19" s="39"/>
      <c r="P19" s="39"/>
      <c r="Q19" s="161"/>
    </row>
    <row r="20" spans="2:17" x14ac:dyDescent="0.25">
      <c r="B20" s="258"/>
      <c r="C20" s="259"/>
      <c r="D20" s="259"/>
      <c r="E20" s="259"/>
      <c r="F20" s="259"/>
      <c r="G20" s="259"/>
      <c r="H20" s="259"/>
      <c r="I20" s="259"/>
      <c r="J20" s="259"/>
      <c r="K20" s="259"/>
      <c r="L20" s="259"/>
      <c r="M20" s="259"/>
      <c r="N20" s="259"/>
      <c r="O20" s="39"/>
      <c r="P20" s="39"/>
      <c r="Q20" s="161"/>
    </row>
    <row r="21" spans="2:17" x14ac:dyDescent="0.25">
      <c r="B21" s="258"/>
      <c r="C21" s="259"/>
      <c r="D21" s="259"/>
      <c r="E21" s="259"/>
      <c r="F21" s="259"/>
      <c r="G21" s="259"/>
      <c r="H21" s="259"/>
      <c r="I21" s="259"/>
      <c r="J21" s="259"/>
      <c r="K21" s="259"/>
      <c r="L21" s="259"/>
      <c r="M21" s="259"/>
      <c r="N21" s="259"/>
      <c r="O21" s="39"/>
      <c r="P21" s="39"/>
      <c r="Q21" s="161"/>
    </row>
    <row r="22" spans="2:17" x14ac:dyDescent="0.25">
      <c r="B22" s="159" t="s">
        <v>185</v>
      </c>
      <c r="C22" s="39"/>
      <c r="D22" s="39"/>
      <c r="E22" s="39"/>
      <c r="F22" s="39"/>
      <c r="G22" s="39"/>
      <c r="H22" s="39"/>
      <c r="I22" s="39"/>
      <c r="J22" s="39"/>
      <c r="K22" s="39"/>
      <c r="L22" s="39"/>
      <c r="M22" s="39"/>
      <c r="N22" s="39"/>
      <c r="O22" s="39"/>
      <c r="P22" s="39"/>
      <c r="Q22" s="161"/>
    </row>
    <row r="23" spans="2:17" x14ac:dyDescent="0.25">
      <c r="B23" s="162"/>
      <c r="C23" s="163"/>
      <c r="D23" s="163"/>
      <c r="E23" s="163"/>
      <c r="F23" s="163"/>
      <c r="G23" s="163"/>
      <c r="H23" s="163"/>
      <c r="I23" s="163"/>
      <c r="J23" s="163"/>
      <c r="K23" s="163"/>
      <c r="L23" s="163"/>
      <c r="M23" s="163"/>
      <c r="N23" s="163"/>
      <c r="O23" s="163"/>
      <c r="P23" s="163"/>
      <c r="Q23" s="164"/>
    </row>
    <row r="26" spans="2:17" ht="18.75" x14ac:dyDescent="0.3">
      <c r="B26" s="172" t="s">
        <v>186</v>
      </c>
      <c r="C26" s="165"/>
      <c r="D26" s="165"/>
      <c r="E26" s="165"/>
      <c r="F26" s="165"/>
      <c r="G26" s="165"/>
      <c r="H26" s="165"/>
      <c r="I26" s="165"/>
      <c r="J26" s="165"/>
      <c r="K26" s="165"/>
      <c r="L26" s="165"/>
      <c r="M26" s="165"/>
      <c r="N26" s="165"/>
      <c r="O26" s="157"/>
      <c r="P26" s="157"/>
      <c r="Q26" s="158"/>
    </row>
    <row r="27" spans="2:17" x14ac:dyDescent="0.25">
      <c r="B27" s="159" t="s">
        <v>154</v>
      </c>
      <c r="C27" s="160"/>
      <c r="D27" s="160"/>
      <c r="E27" s="160"/>
      <c r="F27" s="160"/>
      <c r="G27" s="160"/>
      <c r="H27" s="160"/>
      <c r="I27" s="160"/>
      <c r="J27" s="160"/>
      <c r="K27" s="160"/>
      <c r="L27" s="160"/>
      <c r="M27" s="160"/>
      <c r="N27" s="160"/>
      <c r="O27" s="39"/>
      <c r="P27" s="39"/>
      <c r="Q27" s="161"/>
    </row>
    <row r="28" spans="2:17" ht="27.75" customHeight="1" x14ac:dyDescent="0.25">
      <c r="B28" s="159"/>
      <c r="C28" s="259" t="s">
        <v>183</v>
      </c>
      <c r="D28" s="259"/>
      <c r="E28" s="259"/>
      <c r="F28" s="259"/>
      <c r="G28" s="259"/>
      <c r="H28" s="259"/>
      <c r="I28" s="259"/>
      <c r="J28" s="259"/>
      <c r="K28" s="259"/>
      <c r="L28" s="259"/>
      <c r="M28" s="259"/>
      <c r="N28" s="259"/>
      <c r="O28" s="39"/>
      <c r="P28" s="39"/>
      <c r="Q28" s="161"/>
    </row>
    <row r="29" spans="2:17" x14ac:dyDescent="0.25">
      <c r="B29" s="159"/>
      <c r="C29" s="160" t="s">
        <v>160</v>
      </c>
      <c r="D29" s="160"/>
      <c r="E29" s="160"/>
      <c r="F29" s="160"/>
      <c r="G29" s="160"/>
      <c r="H29" s="160"/>
      <c r="I29" s="160"/>
      <c r="J29" s="160"/>
      <c r="K29" s="160"/>
      <c r="L29" s="160"/>
      <c r="M29" s="160"/>
      <c r="N29" s="160"/>
      <c r="O29" s="39"/>
      <c r="P29" s="39"/>
      <c r="Q29" s="161"/>
    </row>
    <row r="30" spans="2:17" x14ac:dyDescent="0.25">
      <c r="B30" s="159" t="s">
        <v>155</v>
      </c>
      <c r="C30" s="160"/>
      <c r="D30" s="160"/>
      <c r="E30" s="160"/>
      <c r="F30" s="160"/>
      <c r="G30" s="160"/>
      <c r="H30" s="160"/>
      <c r="I30" s="160"/>
      <c r="J30" s="160"/>
      <c r="K30" s="160"/>
      <c r="L30" s="160"/>
      <c r="M30" s="160"/>
      <c r="N30" s="160"/>
      <c r="O30" s="39"/>
      <c r="P30" s="39"/>
      <c r="Q30" s="161"/>
    </row>
    <row r="31" spans="2:17" x14ac:dyDescent="0.25">
      <c r="B31" s="159" t="s">
        <v>184</v>
      </c>
      <c r="C31" s="160"/>
      <c r="D31" s="160"/>
      <c r="E31" s="160"/>
      <c r="F31" s="160"/>
      <c r="G31" s="160"/>
      <c r="H31" s="160"/>
      <c r="I31" s="160"/>
      <c r="J31" s="160"/>
      <c r="K31" s="160"/>
      <c r="L31" s="160"/>
      <c r="M31" s="160"/>
      <c r="N31" s="160"/>
      <c r="O31" s="39"/>
      <c r="P31" s="39"/>
      <c r="Q31" s="161"/>
    </row>
    <row r="32" spans="2:17" x14ac:dyDescent="0.25">
      <c r="B32" s="159" t="s">
        <v>204</v>
      </c>
      <c r="C32" s="160"/>
      <c r="D32" s="160"/>
      <c r="E32" s="160"/>
      <c r="F32" s="160"/>
      <c r="G32" s="160"/>
      <c r="H32" s="160"/>
      <c r="I32" s="160"/>
      <c r="J32" s="160"/>
      <c r="K32" s="160"/>
      <c r="L32" s="160"/>
      <c r="M32" s="160"/>
      <c r="N32" s="160"/>
      <c r="O32" s="39"/>
      <c r="P32" s="39"/>
      <c r="Q32" s="161"/>
    </row>
    <row r="33" spans="2:17" x14ac:dyDescent="0.25">
      <c r="B33" s="174" t="s">
        <v>195</v>
      </c>
      <c r="C33" s="163"/>
      <c r="D33" s="163"/>
      <c r="E33" s="163"/>
      <c r="F33" s="163"/>
      <c r="G33" s="163"/>
      <c r="H33" s="163"/>
      <c r="I33" s="163"/>
      <c r="J33" s="163"/>
      <c r="K33" s="163"/>
      <c r="L33" s="163"/>
      <c r="M33" s="163"/>
      <c r="N33" s="163"/>
      <c r="O33" s="163"/>
      <c r="P33" s="163"/>
      <c r="Q33" s="164"/>
    </row>
    <row r="35" spans="2:17" ht="18.75" x14ac:dyDescent="0.3">
      <c r="B35" s="175" t="s">
        <v>180</v>
      </c>
      <c r="C35" s="157"/>
      <c r="D35" s="157"/>
      <c r="E35" s="157"/>
      <c r="F35" s="157"/>
      <c r="G35" s="157"/>
      <c r="H35" s="157"/>
      <c r="I35" s="157"/>
      <c r="J35" s="157"/>
      <c r="K35" s="157"/>
      <c r="L35" s="157"/>
      <c r="M35" s="157"/>
      <c r="N35" s="157"/>
      <c r="O35" s="157"/>
      <c r="P35" s="157"/>
      <c r="Q35" s="158"/>
    </row>
    <row r="36" spans="2:17" x14ac:dyDescent="0.25">
      <c r="B36" s="170"/>
      <c r="C36" s="39" t="s">
        <v>205</v>
      </c>
      <c r="D36" s="39"/>
      <c r="E36" s="39"/>
      <c r="F36" s="39"/>
      <c r="G36" s="39"/>
      <c r="H36" s="39"/>
      <c r="I36" s="39"/>
      <c r="J36" s="39"/>
      <c r="K36" s="39"/>
      <c r="L36" s="39"/>
      <c r="M36" s="39"/>
      <c r="N36" s="39"/>
      <c r="O36" s="39"/>
      <c r="P36" s="39"/>
      <c r="Q36" s="161"/>
    </row>
    <row r="37" spans="2:17" x14ac:dyDescent="0.25">
      <c r="B37" s="170"/>
      <c r="C37" s="190" t="s">
        <v>187</v>
      </c>
      <c r="D37" s="39"/>
      <c r="E37" s="39"/>
      <c r="F37" s="39"/>
      <c r="G37" s="39"/>
      <c r="H37" s="39"/>
      <c r="I37" s="39"/>
      <c r="J37" s="39"/>
      <c r="K37" s="39"/>
      <c r="L37" s="39"/>
      <c r="M37" s="39"/>
      <c r="N37" s="39"/>
      <c r="O37" s="39"/>
      <c r="P37" s="39"/>
      <c r="Q37" s="161"/>
    </row>
    <row r="38" spans="2:17" x14ac:dyDescent="0.25">
      <c r="B38" s="170"/>
      <c r="C38" s="190" t="s">
        <v>196</v>
      </c>
      <c r="D38" s="39"/>
      <c r="E38" s="39"/>
      <c r="F38" s="39"/>
      <c r="G38" s="39"/>
      <c r="H38" s="39"/>
      <c r="I38" s="39"/>
      <c r="J38" s="39"/>
      <c r="K38" s="39"/>
      <c r="L38" s="39"/>
      <c r="M38" s="39"/>
      <c r="N38" s="39"/>
      <c r="O38" s="39"/>
      <c r="P38" s="39"/>
      <c r="Q38" s="161"/>
    </row>
    <row r="39" spans="2:17" ht="18.75" customHeight="1" x14ac:dyDescent="0.25">
      <c r="B39" s="170"/>
      <c r="C39" s="260" t="s">
        <v>188</v>
      </c>
      <c r="D39" s="260"/>
      <c r="E39" s="260"/>
      <c r="F39" s="260"/>
      <c r="G39" s="260"/>
      <c r="H39" s="260"/>
      <c r="I39" s="260"/>
      <c r="J39" s="260"/>
      <c r="K39" s="260"/>
      <c r="L39" s="260"/>
      <c r="M39" s="260"/>
      <c r="N39" s="260"/>
      <c r="O39" s="39"/>
      <c r="P39" s="39"/>
      <c r="Q39" s="161"/>
    </row>
    <row r="40" spans="2:17" x14ac:dyDescent="0.25">
      <c r="B40" s="176"/>
      <c r="C40" s="191" t="s">
        <v>189</v>
      </c>
      <c r="D40" s="163"/>
      <c r="E40" s="163"/>
      <c r="F40" s="163"/>
      <c r="G40" s="163"/>
      <c r="H40" s="163"/>
      <c r="I40" s="163"/>
      <c r="J40" s="163"/>
      <c r="K40" s="163"/>
      <c r="L40" s="163"/>
      <c r="M40" s="163"/>
      <c r="N40" s="163"/>
      <c r="O40" s="163"/>
      <c r="P40" s="163"/>
      <c r="Q40" s="164"/>
    </row>
    <row r="41" spans="2:17" x14ac:dyDescent="0.25">
      <c r="B41" s="171"/>
      <c r="C41" s="39"/>
      <c r="D41" s="39"/>
      <c r="E41" s="39"/>
      <c r="F41" s="39"/>
      <c r="G41" s="39"/>
      <c r="H41" s="39"/>
      <c r="I41" s="39"/>
      <c r="J41" s="39"/>
      <c r="K41" s="39"/>
      <c r="L41" s="39"/>
      <c r="M41" s="39"/>
      <c r="N41" s="39"/>
    </row>
    <row r="42" spans="2:17" ht="18.75" x14ac:dyDescent="0.3">
      <c r="B42" s="175" t="s">
        <v>206</v>
      </c>
      <c r="C42" s="157"/>
      <c r="D42" s="157"/>
      <c r="E42" s="157"/>
      <c r="F42" s="157"/>
      <c r="G42" s="157"/>
      <c r="H42" s="157"/>
      <c r="I42" s="157"/>
      <c r="J42" s="157"/>
      <c r="K42" s="157"/>
      <c r="L42" s="157"/>
      <c r="M42" s="157"/>
      <c r="N42" s="157"/>
      <c r="O42" s="157"/>
      <c r="P42" s="157"/>
      <c r="Q42" s="158"/>
    </row>
    <row r="43" spans="2:17" x14ac:dyDescent="0.25">
      <c r="B43" s="170"/>
      <c r="C43" s="39"/>
      <c r="D43" s="39"/>
      <c r="E43" s="39"/>
      <c r="F43" s="39"/>
      <c r="G43" s="39"/>
      <c r="H43" s="39"/>
      <c r="I43" s="39"/>
      <c r="J43" s="39"/>
      <c r="K43" s="39"/>
      <c r="L43" s="39"/>
      <c r="M43" s="39"/>
      <c r="N43" s="39"/>
      <c r="O43" s="39"/>
      <c r="P43" s="39"/>
      <c r="Q43" s="161"/>
    </row>
    <row r="44" spans="2:17" x14ac:dyDescent="0.25">
      <c r="B44" s="170"/>
      <c r="C44" s="39"/>
      <c r="D44" s="39"/>
      <c r="E44" s="39"/>
      <c r="F44" s="39"/>
      <c r="G44" s="39"/>
      <c r="H44" s="39"/>
      <c r="I44" s="39"/>
      <c r="J44" s="39"/>
      <c r="K44" s="39"/>
      <c r="L44" s="39"/>
      <c r="M44" s="39"/>
      <c r="N44" s="39"/>
      <c r="O44" s="39"/>
      <c r="P44" s="39"/>
      <c r="Q44" s="161"/>
    </row>
    <row r="45" spans="2:17" x14ac:dyDescent="0.25">
      <c r="B45" s="170"/>
      <c r="C45" s="39"/>
      <c r="D45" s="39"/>
      <c r="E45" s="39"/>
      <c r="F45" s="39"/>
      <c r="G45" s="39"/>
      <c r="H45" s="39"/>
      <c r="I45" s="39"/>
      <c r="J45" s="39"/>
      <c r="K45" s="39"/>
      <c r="L45" s="39"/>
      <c r="M45" s="39"/>
      <c r="N45" s="39"/>
      <c r="O45" s="39"/>
      <c r="P45" s="39"/>
      <c r="Q45" s="161"/>
    </row>
    <row r="46" spans="2:17" x14ac:dyDescent="0.25">
      <c r="B46" s="170"/>
      <c r="C46" s="39"/>
      <c r="D46" s="39"/>
      <c r="E46" s="39"/>
      <c r="F46" s="39"/>
      <c r="G46" s="39"/>
      <c r="H46" s="39"/>
      <c r="I46" s="39"/>
      <c r="J46" s="39"/>
      <c r="K46" s="39"/>
      <c r="L46" s="39"/>
      <c r="M46" s="39"/>
      <c r="N46" s="39"/>
      <c r="O46" s="39"/>
      <c r="P46" s="39"/>
      <c r="Q46" s="161"/>
    </row>
    <row r="47" spans="2:17" x14ac:dyDescent="0.25">
      <c r="B47" s="170"/>
      <c r="C47" s="39"/>
      <c r="D47" s="39"/>
      <c r="E47" s="39"/>
      <c r="F47" s="39"/>
      <c r="G47" s="39"/>
      <c r="H47" s="39"/>
      <c r="I47" s="39"/>
      <c r="J47" s="39"/>
      <c r="K47" s="39"/>
      <c r="L47" s="39"/>
      <c r="M47" s="39"/>
      <c r="N47" s="39"/>
      <c r="O47" s="39"/>
      <c r="P47" s="39"/>
      <c r="Q47" s="161"/>
    </row>
    <row r="48" spans="2:17" x14ac:dyDescent="0.25">
      <c r="B48" s="170"/>
      <c r="C48" s="39"/>
      <c r="D48" s="39"/>
      <c r="E48" s="39"/>
      <c r="F48" s="39"/>
      <c r="G48" s="39"/>
      <c r="H48" s="39"/>
      <c r="I48" s="39"/>
      <c r="J48" s="39"/>
      <c r="K48" s="39"/>
      <c r="L48" s="39"/>
      <c r="M48" s="39"/>
      <c r="N48" s="39"/>
      <c r="O48" s="39"/>
      <c r="P48" s="39"/>
      <c r="Q48" s="161"/>
    </row>
    <row r="49" spans="2:17" x14ac:dyDescent="0.25">
      <c r="B49" s="170"/>
      <c r="C49" s="39"/>
      <c r="D49" s="39"/>
      <c r="E49" s="39"/>
      <c r="F49" s="39"/>
      <c r="G49" s="39"/>
      <c r="H49" s="39"/>
      <c r="I49" s="39"/>
      <c r="J49" s="39"/>
      <c r="K49" s="39"/>
      <c r="L49" s="39"/>
      <c r="M49" s="39"/>
      <c r="N49" s="39"/>
      <c r="O49" s="39"/>
      <c r="P49" s="39"/>
      <c r="Q49" s="161"/>
    </row>
    <row r="50" spans="2:17" x14ac:dyDescent="0.25">
      <c r="B50" s="170"/>
      <c r="C50" s="39"/>
      <c r="D50" s="39"/>
      <c r="E50" s="39"/>
      <c r="F50" s="39"/>
      <c r="G50" s="39"/>
      <c r="H50" s="39"/>
      <c r="I50" s="39"/>
      <c r="J50" s="39"/>
      <c r="K50" s="39"/>
      <c r="L50" s="39"/>
      <c r="M50" s="39"/>
      <c r="N50" s="39"/>
      <c r="O50" s="39"/>
      <c r="P50" s="39"/>
      <c r="Q50" s="161"/>
    </row>
    <row r="51" spans="2:17" x14ac:dyDescent="0.25">
      <c r="B51" s="170"/>
      <c r="C51" s="39"/>
      <c r="D51" s="39"/>
      <c r="E51" s="39"/>
      <c r="F51" s="39"/>
      <c r="G51" s="39"/>
      <c r="H51" s="39"/>
      <c r="I51" s="39"/>
      <c r="J51" s="39"/>
      <c r="K51" s="39"/>
      <c r="L51" s="39"/>
      <c r="M51" s="39"/>
      <c r="N51" s="39"/>
      <c r="O51" s="39"/>
      <c r="P51" s="39"/>
      <c r="Q51" s="161"/>
    </row>
    <row r="52" spans="2:17" x14ac:dyDescent="0.25">
      <c r="B52" s="170"/>
      <c r="C52" s="39"/>
      <c r="D52" s="39"/>
      <c r="E52" s="39"/>
      <c r="F52" s="39"/>
      <c r="G52" s="39"/>
      <c r="H52" s="39"/>
      <c r="I52" s="39"/>
      <c r="J52" s="39"/>
      <c r="K52" s="39"/>
      <c r="L52" s="39"/>
      <c r="M52" s="39"/>
      <c r="N52" s="39"/>
      <c r="O52" s="39"/>
      <c r="P52" s="39"/>
      <c r="Q52" s="161"/>
    </row>
    <row r="53" spans="2:17" x14ac:dyDescent="0.25">
      <c r="B53" s="170"/>
      <c r="C53" s="39"/>
      <c r="D53" s="39"/>
      <c r="E53" s="39"/>
      <c r="F53" s="39"/>
      <c r="G53" s="39"/>
      <c r="H53" s="39"/>
      <c r="I53" s="39"/>
      <c r="J53" s="39"/>
      <c r="K53" s="39"/>
      <c r="L53" s="39"/>
      <c r="M53" s="39"/>
      <c r="N53" s="39"/>
      <c r="O53" s="39"/>
      <c r="P53" s="39"/>
      <c r="Q53" s="161"/>
    </row>
    <row r="54" spans="2:17" x14ac:dyDescent="0.25">
      <c r="B54" s="170"/>
      <c r="C54" s="39"/>
      <c r="D54" s="39"/>
      <c r="E54" s="39"/>
      <c r="F54" s="39"/>
      <c r="G54" s="39"/>
      <c r="H54" s="39"/>
      <c r="I54" s="39"/>
      <c r="J54" s="39"/>
      <c r="K54" s="39"/>
      <c r="L54" s="39"/>
      <c r="M54" s="39"/>
      <c r="N54" s="39"/>
      <c r="O54" s="39"/>
      <c r="P54" s="39"/>
      <c r="Q54" s="161"/>
    </row>
    <row r="55" spans="2:17" x14ac:dyDescent="0.25">
      <c r="B55" s="170"/>
      <c r="C55" s="39"/>
      <c r="D55" s="39"/>
      <c r="E55" s="39"/>
      <c r="F55" s="39"/>
      <c r="G55" s="39"/>
      <c r="H55" s="39"/>
      <c r="I55" s="39"/>
      <c r="J55" s="39"/>
      <c r="K55" s="39"/>
      <c r="L55" s="39"/>
      <c r="M55" s="39"/>
      <c r="N55" s="39"/>
      <c r="O55" s="39"/>
      <c r="P55" s="39"/>
      <c r="Q55" s="161"/>
    </row>
    <row r="56" spans="2:17" x14ac:dyDescent="0.25">
      <c r="B56" s="170"/>
      <c r="C56" s="39"/>
      <c r="D56" s="39"/>
      <c r="E56" s="39"/>
      <c r="F56" s="39"/>
      <c r="G56" s="39"/>
      <c r="H56" s="39"/>
      <c r="I56" s="39"/>
      <c r="J56" s="39"/>
      <c r="K56" s="39"/>
      <c r="L56" s="39"/>
      <c r="M56" s="39"/>
      <c r="N56" s="39"/>
      <c r="O56" s="39"/>
      <c r="P56" s="39"/>
      <c r="Q56" s="161"/>
    </row>
    <row r="57" spans="2:17" x14ac:dyDescent="0.25">
      <c r="B57" s="170"/>
      <c r="C57" s="39"/>
      <c r="D57" s="39"/>
      <c r="E57" s="39"/>
      <c r="F57" s="39"/>
      <c r="G57" s="39"/>
      <c r="H57" s="39"/>
      <c r="I57" s="39"/>
      <c r="J57" s="39"/>
      <c r="K57" s="39"/>
      <c r="L57" s="39"/>
      <c r="M57" s="39"/>
      <c r="N57" s="39"/>
      <c r="O57" s="39"/>
      <c r="P57" s="39"/>
      <c r="Q57" s="161"/>
    </row>
    <row r="58" spans="2:17" x14ac:dyDescent="0.25">
      <c r="B58" s="170"/>
      <c r="C58" s="39"/>
      <c r="D58" s="39"/>
      <c r="E58" s="39"/>
      <c r="F58" s="39"/>
      <c r="G58" s="39"/>
      <c r="H58" s="39"/>
      <c r="I58" s="39"/>
      <c r="J58" s="39"/>
      <c r="K58" s="39"/>
      <c r="L58" s="39"/>
      <c r="M58" s="39"/>
      <c r="N58" s="39"/>
      <c r="O58" s="39"/>
      <c r="P58" s="39"/>
      <c r="Q58" s="161"/>
    </row>
    <row r="59" spans="2:17" x14ac:dyDescent="0.25">
      <c r="B59" s="170"/>
      <c r="C59" s="39"/>
      <c r="D59" s="39"/>
      <c r="E59" s="39"/>
      <c r="F59" s="39"/>
      <c r="G59" s="39"/>
      <c r="H59" s="39"/>
      <c r="I59" s="39"/>
      <c r="J59" s="39"/>
      <c r="K59" s="39"/>
      <c r="L59" s="39"/>
      <c r="M59" s="39"/>
      <c r="N59" s="39"/>
      <c r="O59" s="39"/>
      <c r="P59" s="39"/>
      <c r="Q59" s="161"/>
    </row>
    <row r="60" spans="2:17" x14ac:dyDescent="0.25">
      <c r="B60" s="170"/>
      <c r="C60" s="39"/>
      <c r="D60" s="39"/>
      <c r="E60" s="39"/>
      <c r="F60" s="39"/>
      <c r="G60" s="39"/>
      <c r="H60" s="39"/>
      <c r="I60" s="39"/>
      <c r="J60" s="39"/>
      <c r="K60" s="39"/>
      <c r="L60" s="39"/>
      <c r="M60" s="39"/>
      <c r="N60" s="39"/>
      <c r="O60" s="39"/>
      <c r="P60" s="39"/>
      <c r="Q60" s="161"/>
    </row>
    <row r="61" spans="2:17" x14ac:dyDescent="0.25">
      <c r="B61" s="170"/>
      <c r="C61" s="39"/>
      <c r="D61" s="39"/>
      <c r="E61" s="39"/>
      <c r="F61" s="39"/>
      <c r="G61" s="39"/>
      <c r="H61" s="39"/>
      <c r="I61" s="39"/>
      <c r="J61" s="39"/>
      <c r="K61" s="39"/>
      <c r="L61" s="39"/>
      <c r="M61" s="39"/>
      <c r="N61" s="39"/>
      <c r="O61" s="39"/>
      <c r="P61" s="39"/>
      <c r="Q61" s="161"/>
    </row>
    <row r="62" spans="2:17" x14ac:dyDescent="0.25">
      <c r="B62" s="170"/>
      <c r="C62" s="39"/>
      <c r="D62" s="39"/>
      <c r="E62" s="39"/>
      <c r="F62" s="39"/>
      <c r="G62" s="39"/>
      <c r="H62" s="39"/>
      <c r="I62" s="39"/>
      <c r="J62" s="39"/>
      <c r="K62" s="39"/>
      <c r="L62" s="39"/>
      <c r="M62" s="39"/>
      <c r="N62" s="39"/>
      <c r="O62" s="39"/>
      <c r="P62" s="39"/>
      <c r="Q62" s="161"/>
    </row>
    <row r="63" spans="2:17" x14ac:dyDescent="0.25">
      <c r="B63" s="170"/>
      <c r="C63" s="39"/>
      <c r="D63" s="39"/>
      <c r="E63" s="39"/>
      <c r="F63" s="39"/>
      <c r="G63" s="39"/>
      <c r="H63" s="39"/>
      <c r="I63" s="39"/>
      <c r="J63" s="39"/>
      <c r="K63" s="39"/>
      <c r="L63" s="39"/>
      <c r="M63" s="39"/>
      <c r="N63" s="39"/>
      <c r="O63" s="39"/>
      <c r="P63" s="39"/>
      <c r="Q63" s="161"/>
    </row>
    <row r="64" spans="2:17" x14ac:dyDescent="0.25">
      <c r="B64" s="170"/>
      <c r="C64" s="39"/>
      <c r="D64" s="39"/>
      <c r="E64" s="39"/>
      <c r="F64" s="39"/>
      <c r="G64" s="39"/>
      <c r="H64" s="39"/>
      <c r="I64" s="39"/>
      <c r="J64" s="39"/>
      <c r="K64" s="39"/>
      <c r="L64" s="39"/>
      <c r="M64" s="39"/>
      <c r="N64" s="39"/>
      <c r="O64" s="39"/>
      <c r="P64" s="39"/>
      <c r="Q64" s="161"/>
    </row>
    <row r="65" spans="2:17" x14ac:dyDescent="0.25">
      <c r="B65" s="170"/>
      <c r="C65" s="39"/>
      <c r="D65" s="39"/>
      <c r="E65" s="39"/>
      <c r="F65" s="39"/>
      <c r="G65" s="39"/>
      <c r="H65" s="39"/>
      <c r="I65" s="39"/>
      <c r="J65" s="39"/>
      <c r="K65" s="39"/>
      <c r="L65" s="39"/>
      <c r="M65" s="39"/>
      <c r="N65" s="39"/>
      <c r="O65" s="39"/>
      <c r="P65" s="39"/>
      <c r="Q65" s="161"/>
    </row>
    <row r="66" spans="2:17" x14ac:dyDescent="0.25">
      <c r="B66" s="170"/>
      <c r="C66" s="39"/>
      <c r="D66" s="39"/>
      <c r="E66" s="39"/>
      <c r="F66" s="39"/>
      <c r="G66" s="39"/>
      <c r="H66" s="39"/>
      <c r="I66" s="39"/>
      <c r="J66" s="39"/>
      <c r="K66" s="39"/>
      <c r="L66" s="39"/>
      <c r="M66" s="39"/>
      <c r="N66" s="39"/>
      <c r="O66" s="39"/>
      <c r="P66" s="39"/>
      <c r="Q66" s="161"/>
    </row>
    <row r="67" spans="2:17" ht="15.75" x14ac:dyDescent="0.25">
      <c r="B67" s="46"/>
      <c r="C67" s="173" t="s">
        <v>190</v>
      </c>
      <c r="D67" s="39"/>
      <c r="E67" s="39"/>
      <c r="F67" s="39"/>
      <c r="G67" s="39"/>
      <c r="H67" s="39"/>
      <c r="I67" s="39"/>
      <c r="J67" s="39"/>
      <c r="K67" s="39"/>
      <c r="L67" s="39"/>
      <c r="M67" s="39"/>
      <c r="N67" s="39"/>
      <c r="O67" s="39"/>
      <c r="P67" s="39"/>
      <c r="Q67" s="161"/>
    </row>
    <row r="68" spans="2:17" x14ac:dyDescent="0.25">
      <c r="B68" s="46"/>
      <c r="C68" s="39"/>
      <c r="D68" s="39"/>
      <c r="E68" s="39"/>
      <c r="F68" s="39"/>
      <c r="G68" s="39"/>
      <c r="H68" s="39"/>
      <c r="I68" s="39"/>
      <c r="J68" s="39"/>
      <c r="K68" s="39"/>
      <c r="L68" s="39"/>
      <c r="M68" s="39"/>
      <c r="N68" s="39"/>
      <c r="O68" s="39"/>
      <c r="P68" s="39"/>
      <c r="Q68" s="161"/>
    </row>
    <row r="69" spans="2:17" x14ac:dyDescent="0.25">
      <c r="B69" s="46"/>
      <c r="C69" s="39"/>
      <c r="D69" s="39"/>
      <c r="E69" s="39"/>
      <c r="F69" s="39"/>
      <c r="G69" s="39"/>
      <c r="H69" s="39"/>
      <c r="I69" s="39"/>
      <c r="J69" s="39"/>
      <c r="K69" s="39"/>
      <c r="L69" s="39"/>
      <c r="M69" s="39"/>
      <c r="N69" s="39"/>
      <c r="O69" s="39"/>
      <c r="P69" s="39"/>
      <c r="Q69" s="161"/>
    </row>
    <row r="70" spans="2:17" x14ac:dyDescent="0.25">
      <c r="B70" s="46"/>
      <c r="C70" s="39"/>
      <c r="D70" s="39"/>
      <c r="E70" s="39"/>
      <c r="F70" s="39"/>
      <c r="G70" s="39"/>
      <c r="H70" s="39"/>
      <c r="I70" s="39"/>
      <c r="J70" s="39"/>
      <c r="K70" s="39"/>
      <c r="L70" s="39"/>
      <c r="M70" s="39"/>
      <c r="N70" s="39"/>
      <c r="O70" s="39"/>
      <c r="P70" s="39"/>
      <c r="Q70" s="161"/>
    </row>
    <row r="71" spans="2:17" x14ac:dyDescent="0.25">
      <c r="B71" s="46"/>
      <c r="C71" s="39"/>
      <c r="D71" s="39"/>
      <c r="E71" s="39"/>
      <c r="F71" s="39"/>
      <c r="G71" s="39"/>
      <c r="H71" s="39"/>
      <c r="I71" s="39"/>
      <c r="J71" s="39"/>
      <c r="K71" s="39"/>
      <c r="L71" s="39"/>
      <c r="M71" s="39"/>
      <c r="N71" s="39"/>
      <c r="O71" s="39"/>
      <c r="P71" s="39"/>
      <c r="Q71" s="161"/>
    </row>
    <row r="72" spans="2:17" x14ac:dyDescent="0.25">
      <c r="B72" s="46"/>
      <c r="C72" s="39"/>
      <c r="D72" s="39"/>
      <c r="E72" s="39"/>
      <c r="F72" s="39"/>
      <c r="G72" s="39"/>
      <c r="H72" s="39"/>
      <c r="I72" s="39"/>
      <c r="J72" s="39"/>
      <c r="K72" s="39"/>
      <c r="L72" s="39"/>
      <c r="M72" s="39"/>
      <c r="N72" s="39"/>
      <c r="O72" s="39"/>
      <c r="P72" s="39"/>
      <c r="Q72" s="161"/>
    </row>
    <row r="73" spans="2:17" x14ac:dyDescent="0.25">
      <c r="B73" s="46"/>
      <c r="C73" s="39"/>
      <c r="D73" s="39"/>
      <c r="E73" s="39"/>
      <c r="F73" s="39"/>
      <c r="G73" s="39"/>
      <c r="H73" s="39"/>
      <c r="I73" s="39"/>
      <c r="J73" s="39"/>
      <c r="K73" s="39"/>
      <c r="L73" s="39"/>
      <c r="M73" s="39"/>
      <c r="N73" s="39"/>
      <c r="O73" s="39"/>
      <c r="P73" s="39"/>
      <c r="Q73" s="161"/>
    </row>
    <row r="74" spans="2:17" x14ac:dyDescent="0.25">
      <c r="B74" s="46"/>
      <c r="C74" s="39"/>
      <c r="D74" s="39"/>
      <c r="E74" s="39"/>
      <c r="F74" s="39"/>
      <c r="G74" s="39"/>
      <c r="H74" s="39"/>
      <c r="I74" s="39"/>
      <c r="J74" s="39"/>
      <c r="K74" s="39"/>
      <c r="L74" s="39"/>
      <c r="M74" s="39"/>
      <c r="N74" s="39"/>
      <c r="O74" s="39"/>
      <c r="P74" s="39"/>
      <c r="Q74" s="161"/>
    </row>
    <row r="75" spans="2:17" x14ac:dyDescent="0.25">
      <c r="B75" s="46"/>
      <c r="C75" s="39"/>
      <c r="D75" s="39"/>
      <c r="E75" s="39"/>
      <c r="F75" s="39"/>
      <c r="G75" s="39"/>
      <c r="H75" s="39"/>
      <c r="I75" s="39"/>
      <c r="J75" s="39"/>
      <c r="K75" s="39"/>
      <c r="L75" s="39"/>
      <c r="M75" s="39"/>
      <c r="N75" s="39"/>
      <c r="O75" s="39"/>
      <c r="P75" s="39"/>
      <c r="Q75" s="161"/>
    </row>
    <row r="76" spans="2:17" x14ac:dyDescent="0.25">
      <c r="B76" s="46"/>
      <c r="C76" s="39"/>
      <c r="D76" s="39"/>
      <c r="E76" s="39"/>
      <c r="F76" s="39"/>
      <c r="G76" s="39"/>
      <c r="H76" s="39"/>
      <c r="I76" s="39"/>
      <c r="J76" s="39"/>
      <c r="K76" s="39"/>
      <c r="L76" s="39"/>
      <c r="M76" s="39"/>
      <c r="N76" s="39"/>
      <c r="O76" s="39"/>
      <c r="P76" s="39"/>
      <c r="Q76" s="161"/>
    </row>
    <row r="77" spans="2:17" x14ac:dyDescent="0.25">
      <c r="B77" s="46"/>
      <c r="C77" s="39"/>
      <c r="D77" s="39"/>
      <c r="E77" s="39"/>
      <c r="F77" s="39"/>
      <c r="G77" s="39"/>
      <c r="H77" s="39"/>
      <c r="I77" s="39"/>
      <c r="J77" s="39"/>
      <c r="K77" s="39"/>
      <c r="L77" s="39"/>
      <c r="M77" s="39"/>
      <c r="N77" s="39"/>
      <c r="O77" s="39"/>
      <c r="P77" s="39"/>
      <c r="Q77" s="161"/>
    </row>
    <row r="78" spans="2:17" x14ac:dyDescent="0.25">
      <c r="B78" s="46"/>
      <c r="C78" s="39"/>
      <c r="D78" s="39"/>
      <c r="E78" s="39"/>
      <c r="F78" s="39"/>
      <c r="G78" s="39"/>
      <c r="H78" s="39"/>
      <c r="I78" s="39"/>
      <c r="J78" s="39"/>
      <c r="K78" s="39"/>
      <c r="L78" s="39"/>
      <c r="M78" s="39"/>
      <c r="N78" s="39"/>
      <c r="O78" s="39"/>
      <c r="P78" s="39"/>
      <c r="Q78" s="161"/>
    </row>
    <row r="79" spans="2:17" x14ac:dyDescent="0.25">
      <c r="B79" s="46"/>
      <c r="C79" s="39"/>
      <c r="D79" s="39"/>
      <c r="E79" s="39"/>
      <c r="F79" s="39"/>
      <c r="G79" s="39"/>
      <c r="H79" s="39"/>
      <c r="I79" s="39"/>
      <c r="J79" s="39"/>
      <c r="K79" s="39"/>
      <c r="L79" s="39"/>
      <c r="M79" s="39"/>
      <c r="N79" s="39"/>
      <c r="O79" s="39"/>
      <c r="P79" s="39"/>
      <c r="Q79" s="161"/>
    </row>
    <row r="80" spans="2:17" x14ac:dyDescent="0.25">
      <c r="B80" s="46"/>
      <c r="C80" s="39"/>
      <c r="D80" s="39"/>
      <c r="E80" s="39"/>
      <c r="F80" s="39"/>
      <c r="G80" s="39"/>
      <c r="H80" s="39"/>
      <c r="I80" s="39"/>
      <c r="J80" s="39"/>
      <c r="K80" s="39"/>
      <c r="L80" s="39"/>
      <c r="M80" s="39"/>
      <c r="N80" s="39"/>
      <c r="O80" s="39"/>
      <c r="P80" s="39"/>
      <c r="Q80" s="161"/>
    </row>
    <row r="81" spans="2:17" x14ac:dyDescent="0.25">
      <c r="B81" s="46"/>
      <c r="C81" s="39"/>
      <c r="D81" s="39"/>
      <c r="E81" s="39"/>
      <c r="F81" s="39"/>
      <c r="G81" s="39"/>
      <c r="H81" s="39"/>
      <c r="I81" s="39"/>
      <c r="J81" s="39"/>
      <c r="K81" s="39"/>
      <c r="L81" s="39"/>
      <c r="M81" s="39"/>
      <c r="N81" s="39"/>
      <c r="O81" s="39"/>
      <c r="P81" s="39"/>
      <c r="Q81" s="161"/>
    </row>
    <row r="82" spans="2:17" x14ac:dyDescent="0.25">
      <c r="B82" s="46"/>
      <c r="C82" s="39"/>
      <c r="D82" s="39"/>
      <c r="E82" s="39"/>
      <c r="F82" s="39"/>
      <c r="G82" s="39"/>
      <c r="H82" s="39"/>
      <c r="I82" s="39"/>
      <c r="J82" s="39"/>
      <c r="K82" s="39"/>
      <c r="L82" s="39"/>
      <c r="M82" s="39"/>
      <c r="N82" s="39"/>
      <c r="O82" s="39"/>
      <c r="P82" s="39"/>
      <c r="Q82" s="161"/>
    </row>
    <row r="83" spans="2:17" x14ac:dyDescent="0.25">
      <c r="B83" s="46"/>
      <c r="C83" s="39"/>
      <c r="D83" s="39"/>
      <c r="E83" s="39"/>
      <c r="F83" s="39"/>
      <c r="G83" s="39"/>
      <c r="H83" s="39"/>
      <c r="I83" s="39"/>
      <c r="J83" s="39"/>
      <c r="K83" s="39"/>
      <c r="L83" s="39"/>
      <c r="M83" s="39"/>
      <c r="N83" s="39"/>
      <c r="O83" s="39"/>
      <c r="P83" s="39"/>
      <c r="Q83" s="161"/>
    </row>
    <row r="84" spans="2:17" x14ac:dyDescent="0.25">
      <c r="B84" s="46"/>
      <c r="C84" s="39"/>
      <c r="D84" s="39"/>
      <c r="E84" s="39"/>
      <c r="F84" s="39"/>
      <c r="G84" s="39"/>
      <c r="H84" s="39"/>
      <c r="I84" s="39"/>
      <c r="J84" s="39"/>
      <c r="K84" s="39"/>
      <c r="L84" s="39"/>
      <c r="M84" s="39"/>
      <c r="N84" s="39"/>
      <c r="O84" s="39"/>
      <c r="P84" s="39"/>
      <c r="Q84" s="161"/>
    </row>
    <row r="85" spans="2:17" ht="15.75" x14ac:dyDescent="0.25">
      <c r="B85" s="46"/>
      <c r="C85" s="173" t="s">
        <v>207</v>
      </c>
      <c r="D85" s="39"/>
      <c r="E85" s="39"/>
      <c r="F85" s="39"/>
      <c r="G85" s="39"/>
      <c r="H85" s="39"/>
      <c r="I85" s="39"/>
      <c r="J85" s="39"/>
      <c r="K85" s="39"/>
      <c r="L85" s="39"/>
      <c r="M85" s="39"/>
      <c r="N85" s="39"/>
      <c r="O85" s="39"/>
      <c r="P85" s="39"/>
      <c r="Q85" s="161"/>
    </row>
    <row r="86" spans="2:17" ht="15.75" x14ac:dyDescent="0.25">
      <c r="B86" s="46"/>
      <c r="C86" s="173"/>
      <c r="D86" s="39" t="s">
        <v>191</v>
      </c>
      <c r="E86" s="39"/>
      <c r="F86" s="39"/>
      <c r="G86" s="39"/>
      <c r="H86" s="39"/>
      <c r="I86" s="39"/>
      <c r="J86" s="39"/>
      <c r="K86" s="39"/>
      <c r="L86" s="39"/>
      <c r="M86" s="39"/>
      <c r="N86" s="39"/>
      <c r="O86" s="39"/>
      <c r="P86" s="39"/>
      <c r="Q86" s="161"/>
    </row>
    <row r="87" spans="2:17" ht="15.75" x14ac:dyDescent="0.25">
      <c r="B87" s="46"/>
      <c r="C87" s="173"/>
      <c r="D87" s="39"/>
      <c r="E87" s="39"/>
      <c r="F87" s="39"/>
      <c r="G87" s="39"/>
      <c r="H87" s="39"/>
      <c r="I87" s="39"/>
      <c r="J87" s="39"/>
      <c r="K87" s="39"/>
      <c r="L87" s="39"/>
      <c r="M87" s="39"/>
      <c r="N87" s="39"/>
      <c r="O87" s="39"/>
      <c r="P87" s="39"/>
      <c r="Q87" s="161"/>
    </row>
    <row r="88" spans="2:17" ht="15.75" x14ac:dyDescent="0.25">
      <c r="B88" s="46"/>
      <c r="C88" s="173" t="s">
        <v>194</v>
      </c>
      <c r="D88" s="39"/>
      <c r="E88" s="39"/>
      <c r="F88" s="39"/>
      <c r="G88" s="39"/>
      <c r="H88" s="39"/>
      <c r="I88" s="39"/>
      <c r="J88" s="39"/>
      <c r="K88" s="39"/>
      <c r="L88" s="39"/>
      <c r="M88" s="39"/>
      <c r="N88" s="39"/>
      <c r="O88" s="39"/>
      <c r="P88" s="39"/>
      <c r="Q88" s="161"/>
    </row>
    <row r="89" spans="2:17" x14ac:dyDescent="0.25">
      <c r="B89" s="46"/>
      <c r="C89" s="39"/>
      <c r="D89" s="39"/>
      <c r="E89" s="39"/>
      <c r="F89" s="39"/>
      <c r="G89" s="39"/>
      <c r="H89" s="39"/>
      <c r="I89" s="39"/>
      <c r="J89" s="39"/>
      <c r="K89" s="39"/>
      <c r="L89" s="39"/>
      <c r="M89" s="39"/>
      <c r="N89" s="39"/>
      <c r="O89" s="39"/>
      <c r="P89" s="39"/>
      <c r="Q89" s="161"/>
    </row>
    <row r="90" spans="2:17" x14ac:dyDescent="0.25">
      <c r="B90" s="46"/>
      <c r="C90" s="39"/>
      <c r="D90" s="39"/>
      <c r="E90" s="39"/>
      <c r="F90" s="39"/>
      <c r="G90" s="39"/>
      <c r="H90" s="39"/>
      <c r="I90" s="39"/>
      <c r="J90" s="39"/>
      <c r="K90" s="39"/>
      <c r="L90" s="39"/>
      <c r="M90" s="39"/>
      <c r="N90" s="39"/>
      <c r="O90" s="39"/>
      <c r="P90" s="39"/>
      <c r="Q90" s="161"/>
    </row>
    <row r="91" spans="2:17" x14ac:dyDescent="0.25">
      <c r="B91" s="46"/>
      <c r="C91" s="39"/>
      <c r="D91" s="39"/>
      <c r="E91" s="39"/>
      <c r="F91" s="39"/>
      <c r="G91" s="39"/>
      <c r="H91" s="39"/>
      <c r="I91" s="39"/>
      <c r="J91" s="39"/>
      <c r="K91" s="39"/>
      <c r="L91" s="39"/>
      <c r="M91" s="39"/>
      <c r="N91" s="39"/>
      <c r="O91" s="39"/>
      <c r="P91" s="39"/>
      <c r="Q91" s="161"/>
    </row>
    <row r="92" spans="2:17" x14ac:dyDescent="0.25">
      <c r="B92" s="46"/>
      <c r="C92" s="39"/>
      <c r="D92" s="39"/>
      <c r="E92" s="39"/>
      <c r="F92" s="39"/>
      <c r="G92" s="39"/>
      <c r="H92" s="39"/>
      <c r="I92" s="39"/>
      <c r="J92" s="39"/>
      <c r="K92" s="39"/>
      <c r="L92" s="39"/>
      <c r="M92" s="39"/>
      <c r="N92" s="39"/>
      <c r="O92" s="39"/>
      <c r="P92" s="39"/>
      <c r="Q92" s="161"/>
    </row>
    <row r="93" spans="2:17" x14ac:dyDescent="0.25">
      <c r="B93" s="46"/>
      <c r="C93" s="39"/>
      <c r="D93" s="39"/>
      <c r="E93" s="39"/>
      <c r="F93" s="39"/>
      <c r="G93" s="39"/>
      <c r="H93" s="39"/>
      <c r="I93" s="39"/>
      <c r="J93" s="39"/>
      <c r="K93" s="39"/>
      <c r="L93" s="39"/>
      <c r="M93" s="39"/>
      <c r="N93" s="39"/>
      <c r="O93" s="39"/>
      <c r="P93" s="39"/>
      <c r="Q93" s="161"/>
    </row>
    <row r="94" spans="2:17" x14ac:dyDescent="0.25">
      <c r="B94" s="46"/>
      <c r="C94" s="39"/>
      <c r="D94" s="39"/>
      <c r="E94" s="39"/>
      <c r="F94" s="39"/>
      <c r="G94" s="39"/>
      <c r="H94" s="39"/>
      <c r="I94" s="39"/>
      <c r="J94" s="39"/>
      <c r="K94" s="39"/>
      <c r="L94" s="39"/>
      <c r="M94" s="39"/>
      <c r="N94" s="39"/>
      <c r="O94" s="39"/>
      <c r="P94" s="39"/>
      <c r="Q94" s="161"/>
    </row>
    <row r="95" spans="2:17" x14ac:dyDescent="0.25">
      <c r="B95" s="46"/>
      <c r="C95" s="39"/>
      <c r="D95" s="39"/>
      <c r="E95" s="39"/>
      <c r="F95" s="39"/>
      <c r="G95" s="39"/>
      <c r="H95" s="39"/>
      <c r="I95" s="39"/>
      <c r="J95" s="39"/>
      <c r="K95" s="39"/>
      <c r="L95" s="39"/>
      <c r="M95" s="39"/>
      <c r="N95" s="39"/>
      <c r="O95" s="39"/>
      <c r="P95" s="39"/>
      <c r="Q95" s="161"/>
    </row>
    <row r="96" spans="2:17" x14ac:dyDescent="0.25">
      <c r="B96" s="46"/>
      <c r="C96" s="39"/>
      <c r="D96" s="39"/>
      <c r="E96" s="39"/>
      <c r="F96" s="39"/>
      <c r="G96" s="39"/>
      <c r="H96" s="39"/>
      <c r="I96" s="39"/>
      <c r="J96" s="39"/>
      <c r="K96" s="39"/>
      <c r="L96" s="39"/>
      <c r="M96" s="39"/>
      <c r="N96" s="39"/>
      <c r="O96" s="39"/>
      <c r="P96" s="39"/>
      <c r="Q96" s="161"/>
    </row>
    <row r="97" spans="2:17" x14ac:dyDescent="0.25">
      <c r="B97" s="46"/>
      <c r="C97" s="39"/>
      <c r="D97" s="39"/>
      <c r="E97" s="39"/>
      <c r="F97" s="39"/>
      <c r="G97" s="39"/>
      <c r="H97" s="39"/>
      <c r="I97" s="39"/>
      <c r="J97" s="39"/>
      <c r="K97" s="39"/>
      <c r="L97" s="39"/>
      <c r="M97" s="39"/>
      <c r="N97" s="39"/>
      <c r="O97" s="39"/>
      <c r="P97" s="39"/>
      <c r="Q97" s="161"/>
    </row>
    <row r="98" spans="2:17" x14ac:dyDescent="0.25">
      <c r="B98" s="46"/>
      <c r="C98" s="39"/>
      <c r="D98" s="39"/>
      <c r="E98" s="39"/>
      <c r="F98" s="39"/>
      <c r="G98" s="39"/>
      <c r="H98" s="39"/>
      <c r="I98" s="39"/>
      <c r="J98" s="39"/>
      <c r="K98" s="39"/>
      <c r="L98" s="39"/>
      <c r="M98" s="39"/>
      <c r="N98" s="39"/>
      <c r="O98" s="39"/>
      <c r="P98" s="39"/>
      <c r="Q98" s="161"/>
    </row>
    <row r="99" spans="2:17" x14ac:dyDescent="0.25">
      <c r="B99" s="46"/>
      <c r="C99" s="39"/>
      <c r="D99" s="39"/>
      <c r="E99" s="39"/>
      <c r="F99" s="39"/>
      <c r="G99" s="39"/>
      <c r="H99" s="39"/>
      <c r="I99" s="39"/>
      <c r="J99" s="39"/>
      <c r="K99" s="39"/>
      <c r="L99" s="39"/>
      <c r="M99" s="39"/>
      <c r="N99" s="39"/>
      <c r="O99" s="39"/>
      <c r="P99" s="39"/>
      <c r="Q99" s="161"/>
    </row>
    <row r="100" spans="2:17" x14ac:dyDescent="0.25">
      <c r="B100" s="46"/>
      <c r="C100" s="39"/>
      <c r="D100" s="39"/>
      <c r="E100" s="39"/>
      <c r="F100" s="39"/>
      <c r="G100" s="39"/>
      <c r="H100" s="39"/>
      <c r="I100" s="39"/>
      <c r="J100" s="39"/>
      <c r="K100" s="39"/>
      <c r="L100" s="39"/>
      <c r="M100" s="39"/>
      <c r="N100" s="39"/>
      <c r="O100" s="39"/>
      <c r="P100" s="39"/>
      <c r="Q100" s="161"/>
    </row>
    <row r="101" spans="2:17" x14ac:dyDescent="0.25">
      <c r="B101" s="46"/>
      <c r="C101" s="39"/>
      <c r="D101" s="39"/>
      <c r="E101" s="39"/>
      <c r="F101" s="39"/>
      <c r="G101" s="39"/>
      <c r="H101" s="39"/>
      <c r="I101" s="39"/>
      <c r="J101" s="39"/>
      <c r="K101" s="39"/>
      <c r="L101" s="39"/>
      <c r="M101" s="39"/>
      <c r="N101" s="39"/>
      <c r="O101" s="39"/>
      <c r="P101" s="39"/>
      <c r="Q101" s="161"/>
    </row>
    <row r="102" spans="2:17" ht="30" customHeight="1" x14ac:dyDescent="0.25">
      <c r="B102" s="46"/>
      <c r="C102" s="39"/>
      <c r="D102" s="39"/>
      <c r="E102" s="39"/>
      <c r="F102" s="39"/>
      <c r="G102" s="39"/>
      <c r="H102" s="39"/>
      <c r="I102" s="39"/>
      <c r="J102" s="39"/>
      <c r="K102" s="39"/>
      <c r="L102" s="39"/>
      <c r="M102" s="39"/>
      <c r="N102" s="39"/>
      <c r="O102" s="39"/>
      <c r="P102" s="39"/>
      <c r="Q102" s="161"/>
    </row>
    <row r="103" spans="2:17" ht="15.75" x14ac:dyDescent="0.25">
      <c r="B103" s="46"/>
      <c r="C103" s="173" t="s">
        <v>214</v>
      </c>
      <c r="D103" s="39"/>
      <c r="E103" s="39"/>
      <c r="F103" s="39"/>
      <c r="G103" s="39"/>
      <c r="H103" s="39"/>
      <c r="I103" s="39"/>
      <c r="J103" s="39"/>
      <c r="K103" s="39"/>
      <c r="L103" s="39"/>
      <c r="M103" s="39"/>
      <c r="N103" s="39"/>
      <c r="O103" s="39"/>
      <c r="P103" s="39"/>
      <c r="Q103" s="161"/>
    </row>
    <row r="104" spans="2:17" x14ac:dyDescent="0.25">
      <c r="B104" s="46"/>
      <c r="C104" s="39"/>
      <c r="D104" s="39" t="s">
        <v>182</v>
      </c>
      <c r="E104" s="39"/>
      <c r="F104" s="39"/>
      <c r="G104" s="39"/>
      <c r="H104" s="39"/>
      <c r="I104" s="39"/>
      <c r="J104" s="39"/>
      <c r="K104" s="39"/>
      <c r="L104" s="39"/>
      <c r="M104" s="39"/>
      <c r="N104" s="39"/>
      <c r="O104" s="39"/>
      <c r="P104" s="39"/>
      <c r="Q104" s="161"/>
    </row>
    <row r="105" spans="2:17" x14ac:dyDescent="0.25">
      <c r="B105" s="46"/>
      <c r="C105" s="39"/>
      <c r="D105" s="39"/>
      <c r="E105" s="39"/>
      <c r="F105" s="39"/>
      <c r="G105" s="39"/>
      <c r="H105" s="39"/>
      <c r="I105" s="39"/>
      <c r="J105" s="39"/>
      <c r="K105" s="39"/>
      <c r="L105" s="39"/>
      <c r="M105" s="39"/>
      <c r="N105" s="39"/>
      <c r="O105" s="39"/>
      <c r="P105" s="39"/>
      <c r="Q105" s="161"/>
    </row>
    <row r="106" spans="2:17" x14ac:dyDescent="0.25">
      <c r="B106" s="46"/>
      <c r="C106" s="39"/>
      <c r="D106" s="39"/>
      <c r="E106" s="39"/>
      <c r="F106" s="39"/>
      <c r="G106" s="39"/>
      <c r="H106" s="39"/>
      <c r="I106" s="39"/>
      <c r="J106" s="39"/>
      <c r="K106" s="39"/>
      <c r="L106" s="39"/>
      <c r="M106" s="39"/>
      <c r="N106" s="39"/>
      <c r="O106" s="39"/>
      <c r="P106" s="39"/>
      <c r="Q106" s="161"/>
    </row>
    <row r="107" spans="2:17" x14ac:dyDescent="0.25">
      <c r="B107" s="46"/>
      <c r="C107" s="39"/>
      <c r="D107" s="39"/>
      <c r="E107" s="39"/>
      <c r="F107" s="39"/>
      <c r="G107" s="39"/>
      <c r="H107" s="39"/>
      <c r="I107" s="39"/>
      <c r="J107" s="39"/>
      <c r="K107" s="39"/>
      <c r="L107" s="39"/>
      <c r="M107" s="39"/>
      <c r="N107" s="39"/>
      <c r="O107" s="39"/>
      <c r="P107" s="39"/>
      <c r="Q107" s="161"/>
    </row>
    <row r="108" spans="2:17" x14ac:dyDescent="0.25">
      <c r="B108" s="46"/>
      <c r="C108" s="39"/>
      <c r="D108" s="39"/>
      <c r="E108" s="39"/>
      <c r="F108" s="39"/>
      <c r="G108" s="39"/>
      <c r="H108" s="39"/>
      <c r="I108" s="39"/>
      <c r="J108" s="39"/>
      <c r="K108" s="39"/>
      <c r="L108" s="39"/>
      <c r="M108" s="39"/>
      <c r="N108" s="39"/>
      <c r="O108" s="39"/>
      <c r="P108" s="39"/>
      <c r="Q108" s="161"/>
    </row>
    <row r="109" spans="2:17" x14ac:dyDescent="0.25">
      <c r="B109" s="46"/>
      <c r="C109" s="39"/>
      <c r="D109" s="39"/>
      <c r="E109" s="39"/>
      <c r="F109" s="39"/>
      <c r="G109" s="39"/>
      <c r="H109" s="39"/>
      <c r="I109" s="39"/>
      <c r="J109" s="39"/>
      <c r="K109" s="39"/>
      <c r="L109" s="39"/>
      <c r="M109" s="39"/>
      <c r="N109" s="39"/>
      <c r="O109" s="39"/>
      <c r="P109" s="39"/>
      <c r="Q109" s="161"/>
    </row>
    <row r="110" spans="2:17" x14ac:dyDescent="0.25">
      <c r="B110" s="46"/>
      <c r="C110" s="39"/>
      <c r="D110" s="39"/>
      <c r="E110" s="39"/>
      <c r="F110" s="39"/>
      <c r="G110" s="39"/>
      <c r="H110" s="39"/>
      <c r="I110" s="39"/>
      <c r="J110" s="39"/>
      <c r="K110" s="39"/>
      <c r="L110" s="39"/>
      <c r="M110" s="39"/>
      <c r="N110" s="39"/>
      <c r="O110" s="39"/>
      <c r="P110" s="39"/>
      <c r="Q110" s="161"/>
    </row>
    <row r="111" spans="2:17" x14ac:dyDescent="0.25">
      <c r="B111" s="46"/>
      <c r="C111" s="39"/>
      <c r="D111" s="39"/>
      <c r="E111" s="39"/>
      <c r="F111" s="39"/>
      <c r="G111" s="39"/>
      <c r="H111" s="39"/>
      <c r="I111" s="39"/>
      <c r="J111" s="39"/>
      <c r="K111" s="39"/>
      <c r="L111" s="39"/>
      <c r="M111" s="39"/>
      <c r="N111" s="39"/>
      <c r="O111" s="39"/>
      <c r="P111" s="39"/>
      <c r="Q111" s="161"/>
    </row>
    <row r="112" spans="2:17" x14ac:dyDescent="0.25">
      <c r="B112" s="46"/>
      <c r="C112" s="39"/>
      <c r="D112" s="39"/>
      <c r="E112" s="39"/>
      <c r="F112" s="39"/>
      <c r="G112" s="39"/>
      <c r="H112" s="39"/>
      <c r="I112" s="39"/>
      <c r="J112" s="39"/>
      <c r="K112" s="39"/>
      <c r="L112" s="39"/>
      <c r="M112" s="39"/>
      <c r="N112" s="39"/>
      <c r="O112" s="39"/>
      <c r="P112" s="39"/>
      <c r="Q112" s="161"/>
    </row>
    <row r="113" spans="2:17" x14ac:dyDescent="0.25">
      <c r="B113" s="46"/>
      <c r="C113" s="39"/>
      <c r="D113" s="39"/>
      <c r="E113" s="39"/>
      <c r="F113" s="39"/>
      <c r="G113" s="39"/>
      <c r="H113" s="39"/>
      <c r="I113" s="39"/>
      <c r="J113" s="39"/>
      <c r="K113" s="39"/>
      <c r="L113" s="39"/>
      <c r="M113" s="39"/>
      <c r="N113" s="39"/>
      <c r="O113" s="39"/>
      <c r="P113" s="39"/>
      <c r="Q113" s="161"/>
    </row>
    <row r="114" spans="2:17" x14ac:dyDescent="0.25">
      <c r="B114" s="46"/>
      <c r="C114" s="39"/>
      <c r="D114" s="39"/>
      <c r="E114" s="39"/>
      <c r="F114" s="39"/>
      <c r="G114" s="39"/>
      <c r="H114" s="39"/>
      <c r="I114" s="39"/>
      <c r="J114" s="39"/>
      <c r="K114" s="39"/>
      <c r="L114" s="39"/>
      <c r="M114" s="39"/>
      <c r="N114" s="39"/>
      <c r="O114" s="39"/>
      <c r="P114" s="39"/>
      <c r="Q114" s="161"/>
    </row>
    <row r="115" spans="2:17" x14ac:dyDescent="0.25">
      <c r="B115" s="46"/>
      <c r="C115" s="39"/>
      <c r="D115" s="39"/>
      <c r="E115" s="39"/>
      <c r="F115" s="39"/>
      <c r="G115" s="39"/>
      <c r="H115" s="39"/>
      <c r="I115" s="39"/>
      <c r="J115" s="39"/>
      <c r="K115" s="39"/>
      <c r="L115" s="39"/>
      <c r="M115" s="39"/>
      <c r="N115" s="39"/>
      <c r="O115" s="39"/>
      <c r="P115" s="39"/>
      <c r="Q115" s="161"/>
    </row>
    <row r="116" spans="2:17" x14ac:dyDescent="0.25">
      <c r="B116" s="46"/>
      <c r="C116" s="39"/>
      <c r="D116" s="39"/>
      <c r="E116" s="39"/>
      <c r="F116" s="39"/>
      <c r="G116" s="39"/>
      <c r="H116" s="39"/>
      <c r="I116" s="39"/>
      <c r="J116" s="39"/>
      <c r="K116" s="39"/>
      <c r="L116" s="39"/>
      <c r="M116" s="39"/>
      <c r="N116" s="39"/>
      <c r="O116" s="39"/>
      <c r="P116" s="39"/>
      <c r="Q116" s="161"/>
    </row>
    <row r="117" spans="2:17" x14ac:dyDescent="0.25">
      <c r="B117" s="46"/>
      <c r="C117" s="39"/>
      <c r="D117" s="39"/>
      <c r="E117" s="39"/>
      <c r="F117" s="39"/>
      <c r="G117" s="39"/>
      <c r="H117" s="39"/>
      <c r="I117" s="39"/>
      <c r="J117" s="39"/>
      <c r="K117" s="39"/>
      <c r="L117" s="39"/>
      <c r="M117" s="39"/>
      <c r="N117" s="39"/>
      <c r="O117" s="39"/>
      <c r="P117" s="39"/>
      <c r="Q117" s="161"/>
    </row>
    <row r="118" spans="2:17" x14ac:dyDescent="0.25">
      <c r="B118" s="46"/>
      <c r="C118" s="39"/>
      <c r="D118" s="39"/>
      <c r="E118" s="39"/>
      <c r="F118" s="39"/>
      <c r="G118" s="39"/>
      <c r="H118" s="39"/>
      <c r="I118" s="39"/>
      <c r="J118" s="39"/>
      <c r="K118" s="39"/>
      <c r="L118" s="39"/>
      <c r="M118" s="39"/>
      <c r="N118" s="39"/>
      <c r="O118" s="39"/>
      <c r="P118" s="39"/>
      <c r="Q118" s="161"/>
    </row>
    <row r="119" spans="2:17" x14ac:dyDescent="0.25">
      <c r="B119" s="46"/>
      <c r="C119" s="39"/>
      <c r="D119" s="39"/>
      <c r="E119" s="39"/>
      <c r="F119" s="39"/>
      <c r="G119" s="39"/>
      <c r="H119" s="39"/>
      <c r="I119" s="39"/>
      <c r="J119" s="39"/>
      <c r="K119" s="39"/>
      <c r="L119" s="39"/>
      <c r="M119" s="39"/>
      <c r="N119" s="39"/>
      <c r="O119" s="39"/>
      <c r="P119" s="39"/>
      <c r="Q119" s="161"/>
    </row>
    <row r="120" spans="2:17" x14ac:dyDescent="0.25">
      <c r="B120" s="46"/>
      <c r="C120" s="39"/>
      <c r="D120" s="39"/>
      <c r="E120" s="39"/>
      <c r="F120" s="39"/>
      <c r="G120" s="39"/>
      <c r="H120" s="39"/>
      <c r="I120" s="39"/>
      <c r="J120" s="39"/>
      <c r="K120" s="39"/>
      <c r="L120" s="39"/>
      <c r="M120" s="39"/>
      <c r="N120" s="39"/>
      <c r="O120" s="39"/>
      <c r="P120" s="39"/>
      <c r="Q120" s="161"/>
    </row>
    <row r="121" spans="2:17" x14ac:dyDescent="0.25">
      <c r="B121" s="46"/>
      <c r="C121" s="39"/>
      <c r="D121" s="39"/>
      <c r="E121" s="39"/>
      <c r="F121" s="39"/>
      <c r="G121" s="39"/>
      <c r="H121" s="39"/>
      <c r="I121" s="39"/>
      <c r="J121" s="39"/>
      <c r="K121" s="39"/>
      <c r="L121" s="39"/>
      <c r="M121" s="39"/>
      <c r="N121" s="39"/>
      <c r="O121" s="39"/>
      <c r="P121" s="39"/>
      <c r="Q121" s="161"/>
    </row>
    <row r="122" spans="2:17" x14ac:dyDescent="0.25">
      <c r="B122" s="46"/>
      <c r="C122" s="39"/>
      <c r="D122" s="39"/>
      <c r="E122" s="39"/>
      <c r="F122" s="39"/>
      <c r="G122" s="39"/>
      <c r="H122" s="39"/>
      <c r="I122" s="39"/>
      <c r="J122" s="39"/>
      <c r="K122" s="39"/>
      <c r="L122" s="39"/>
      <c r="M122" s="39"/>
      <c r="N122" s="39"/>
      <c r="O122" s="39"/>
      <c r="P122" s="39"/>
      <c r="Q122" s="161"/>
    </row>
    <row r="123" spans="2:17" x14ac:dyDescent="0.25">
      <c r="B123" s="46"/>
      <c r="C123" s="39"/>
      <c r="D123" s="39"/>
      <c r="E123" s="39"/>
      <c r="F123" s="39"/>
      <c r="G123" s="39"/>
      <c r="H123" s="39"/>
      <c r="I123" s="39"/>
      <c r="J123" s="39"/>
      <c r="K123" s="39"/>
      <c r="L123" s="39"/>
      <c r="M123" s="39"/>
      <c r="N123" s="39"/>
      <c r="O123" s="39"/>
      <c r="P123" s="39"/>
      <c r="Q123" s="161"/>
    </row>
    <row r="124" spans="2:17" x14ac:dyDescent="0.25">
      <c r="B124" s="46"/>
      <c r="C124" s="39"/>
      <c r="D124" s="39"/>
      <c r="E124" s="39"/>
      <c r="F124" s="39"/>
      <c r="G124" s="39"/>
      <c r="H124" s="39"/>
      <c r="I124" s="39"/>
      <c r="J124" s="39"/>
      <c r="K124" s="39"/>
      <c r="L124" s="39"/>
      <c r="M124" s="39"/>
      <c r="N124" s="39"/>
      <c r="O124" s="39"/>
      <c r="P124" s="39"/>
      <c r="Q124" s="161"/>
    </row>
    <row r="125" spans="2:17" x14ac:dyDescent="0.25">
      <c r="B125" s="46"/>
      <c r="C125" s="39"/>
      <c r="D125" s="39"/>
      <c r="E125" s="39"/>
      <c r="F125" s="39"/>
      <c r="G125" s="39"/>
      <c r="H125" s="39"/>
      <c r="I125" s="39"/>
      <c r="J125" s="39"/>
      <c r="K125" s="39"/>
      <c r="L125" s="39"/>
      <c r="M125" s="39"/>
      <c r="N125" s="39"/>
      <c r="O125" s="39"/>
      <c r="P125" s="39"/>
      <c r="Q125" s="161"/>
    </row>
    <row r="126" spans="2:17" x14ac:dyDescent="0.25">
      <c r="B126" s="46"/>
      <c r="C126" s="39"/>
      <c r="D126" s="39"/>
      <c r="E126" s="39"/>
      <c r="F126" s="39"/>
      <c r="G126" s="39"/>
      <c r="H126" s="39"/>
      <c r="I126" s="39"/>
      <c r="J126" s="39"/>
      <c r="K126" s="39"/>
      <c r="L126" s="39"/>
      <c r="M126" s="39"/>
      <c r="N126" s="39"/>
      <c r="O126" s="39"/>
      <c r="P126" s="39"/>
      <c r="Q126" s="161"/>
    </row>
    <row r="127" spans="2:17" x14ac:dyDescent="0.25">
      <c r="B127" s="46"/>
      <c r="C127" s="39"/>
      <c r="D127" s="39"/>
      <c r="E127" s="39"/>
      <c r="F127" s="39"/>
      <c r="G127" s="39"/>
      <c r="H127" s="39"/>
      <c r="I127" s="39"/>
      <c r="J127" s="39"/>
      <c r="K127" s="39"/>
      <c r="L127" s="39"/>
      <c r="M127" s="39"/>
      <c r="N127" s="39"/>
      <c r="O127" s="39"/>
      <c r="P127" s="39"/>
      <c r="Q127" s="161"/>
    </row>
    <row r="128" spans="2:17" x14ac:dyDescent="0.25">
      <c r="B128" s="46"/>
      <c r="C128" s="39"/>
      <c r="D128" s="39"/>
      <c r="E128" s="39"/>
      <c r="F128" s="39"/>
      <c r="G128" s="39"/>
      <c r="H128" s="39"/>
      <c r="I128" s="39"/>
      <c r="J128" s="39"/>
      <c r="K128" s="39"/>
      <c r="L128" s="39"/>
      <c r="M128" s="39"/>
      <c r="N128" s="39"/>
      <c r="O128" s="39"/>
      <c r="P128" s="39"/>
      <c r="Q128" s="161"/>
    </row>
    <row r="129" spans="2:17" x14ac:dyDescent="0.25">
      <c r="B129" s="46"/>
      <c r="C129" s="39"/>
      <c r="D129" s="39"/>
      <c r="E129" s="39"/>
      <c r="F129" s="39"/>
      <c r="G129" s="39"/>
      <c r="H129" s="39"/>
      <c r="I129" s="39"/>
      <c r="J129" s="39"/>
      <c r="K129" s="39"/>
      <c r="L129" s="39"/>
      <c r="M129" s="39"/>
      <c r="N129" s="39"/>
      <c r="O129" s="39"/>
      <c r="P129" s="39"/>
      <c r="Q129" s="161"/>
    </row>
    <row r="130" spans="2:17" ht="15.75" x14ac:dyDescent="0.25">
      <c r="B130" s="46"/>
      <c r="C130" s="173" t="s">
        <v>197</v>
      </c>
      <c r="D130" s="39"/>
      <c r="E130" s="39"/>
      <c r="F130" s="39"/>
      <c r="G130" s="39"/>
      <c r="H130" s="39"/>
      <c r="I130" s="39"/>
      <c r="J130" s="39"/>
      <c r="K130" s="39"/>
      <c r="L130" s="39"/>
      <c r="M130" s="39"/>
      <c r="N130" s="39"/>
      <c r="O130" s="39"/>
      <c r="P130" s="39"/>
      <c r="Q130" s="161"/>
    </row>
    <row r="131" spans="2:17" x14ac:dyDescent="0.25">
      <c r="B131" s="46"/>
      <c r="C131" s="39"/>
      <c r="D131" s="39"/>
      <c r="E131" s="39"/>
      <c r="F131" s="39"/>
      <c r="G131" s="39"/>
      <c r="H131" s="39"/>
      <c r="I131" s="39"/>
      <c r="J131" s="39"/>
      <c r="K131" s="39"/>
      <c r="L131" s="39"/>
      <c r="M131" s="39"/>
      <c r="N131" s="39"/>
      <c r="O131" s="39"/>
      <c r="P131" s="39"/>
      <c r="Q131" s="161"/>
    </row>
    <row r="132" spans="2:17" x14ac:dyDescent="0.25">
      <c r="B132" s="46"/>
      <c r="C132" s="39"/>
      <c r="D132" s="39"/>
      <c r="E132" s="39"/>
      <c r="F132" s="39"/>
      <c r="G132" s="39"/>
      <c r="H132" s="39"/>
      <c r="I132" s="39"/>
      <c r="J132" s="39"/>
      <c r="K132" s="39"/>
      <c r="L132" s="39"/>
      <c r="M132" s="39"/>
      <c r="N132" s="39"/>
      <c r="O132" s="39"/>
      <c r="P132" s="39"/>
      <c r="Q132" s="161"/>
    </row>
    <row r="133" spans="2:17" x14ac:dyDescent="0.25">
      <c r="B133" s="46"/>
      <c r="C133" s="39"/>
      <c r="D133" s="39"/>
      <c r="E133" s="39"/>
      <c r="F133" s="39"/>
      <c r="G133" s="39"/>
      <c r="H133" s="39"/>
      <c r="I133" s="39"/>
      <c r="J133" s="39"/>
      <c r="K133" s="39"/>
      <c r="L133" s="39"/>
      <c r="M133" s="39"/>
      <c r="N133" s="39"/>
      <c r="O133" s="39"/>
      <c r="P133" s="39"/>
      <c r="Q133" s="161"/>
    </row>
    <row r="134" spans="2:17" x14ac:dyDescent="0.25">
      <c r="B134" s="46"/>
      <c r="C134" s="39"/>
      <c r="D134" s="39"/>
      <c r="E134" s="39"/>
      <c r="F134" s="39"/>
      <c r="G134" s="39"/>
      <c r="H134" s="39"/>
      <c r="I134" s="39"/>
      <c r="J134" s="39"/>
      <c r="K134" s="39"/>
      <c r="L134" s="39"/>
      <c r="M134" s="39"/>
      <c r="N134" s="39"/>
      <c r="O134" s="39"/>
      <c r="P134" s="39"/>
      <c r="Q134" s="161"/>
    </row>
    <row r="135" spans="2:17" x14ac:dyDescent="0.25">
      <c r="B135" s="46"/>
      <c r="C135" s="39"/>
      <c r="D135" s="39"/>
      <c r="E135" s="39"/>
      <c r="F135" s="39"/>
      <c r="G135" s="39"/>
      <c r="H135" s="39"/>
      <c r="I135" s="39"/>
      <c r="J135" s="39"/>
      <c r="K135" s="39"/>
      <c r="L135" s="39"/>
      <c r="M135" s="39"/>
      <c r="N135" s="39"/>
      <c r="O135" s="39"/>
      <c r="P135" s="39"/>
      <c r="Q135" s="161"/>
    </row>
    <row r="136" spans="2:17" x14ac:dyDescent="0.25">
      <c r="B136" s="46"/>
      <c r="C136" s="39"/>
      <c r="D136" s="39"/>
      <c r="E136" s="39"/>
      <c r="F136" s="39"/>
      <c r="G136" s="39"/>
      <c r="H136" s="39"/>
      <c r="I136" s="39"/>
      <c r="J136" s="39"/>
      <c r="K136" s="39"/>
      <c r="L136" s="39"/>
      <c r="M136" s="39"/>
      <c r="N136" s="39"/>
      <c r="O136" s="39"/>
      <c r="P136" s="39"/>
      <c r="Q136" s="161"/>
    </row>
    <row r="137" spans="2:17" x14ac:dyDescent="0.25">
      <c r="B137" s="46"/>
      <c r="C137" s="39"/>
      <c r="D137" s="39"/>
      <c r="E137" s="39"/>
      <c r="F137" s="39"/>
      <c r="G137" s="39"/>
      <c r="H137" s="39"/>
      <c r="I137" s="39"/>
      <c r="J137" s="39"/>
      <c r="K137" s="39"/>
      <c r="L137" s="39"/>
      <c r="M137" s="39"/>
      <c r="N137" s="39"/>
      <c r="O137" s="39"/>
      <c r="P137" s="39"/>
      <c r="Q137" s="161"/>
    </row>
    <row r="138" spans="2:17" x14ac:dyDescent="0.25">
      <c r="B138" s="46"/>
      <c r="C138" s="39"/>
      <c r="D138" s="39"/>
      <c r="E138" s="39"/>
      <c r="F138" s="39"/>
      <c r="G138" s="39"/>
      <c r="H138" s="39"/>
      <c r="I138" s="39"/>
      <c r="J138" s="39"/>
      <c r="K138" s="39"/>
      <c r="L138" s="39"/>
      <c r="M138" s="39"/>
      <c r="N138" s="39"/>
      <c r="O138" s="39"/>
      <c r="P138" s="39"/>
      <c r="Q138" s="161"/>
    </row>
    <row r="139" spans="2:17" x14ac:dyDescent="0.25">
      <c r="B139" s="46"/>
      <c r="C139" s="39"/>
      <c r="D139" s="39"/>
      <c r="E139" s="39"/>
      <c r="F139" s="39"/>
      <c r="G139" s="39"/>
      <c r="H139" s="39"/>
      <c r="I139" s="39"/>
      <c r="J139" s="39"/>
      <c r="K139" s="39"/>
      <c r="L139" s="39"/>
      <c r="M139" s="39"/>
      <c r="N139" s="39"/>
      <c r="O139" s="39"/>
      <c r="P139" s="39"/>
      <c r="Q139" s="161"/>
    </row>
    <row r="140" spans="2:17" x14ac:dyDescent="0.25">
      <c r="B140" s="46"/>
      <c r="C140" s="39"/>
      <c r="D140" s="39"/>
      <c r="E140" s="39"/>
      <c r="F140" s="39"/>
      <c r="G140" s="39"/>
      <c r="H140" s="39"/>
      <c r="I140" s="39"/>
      <c r="J140" s="39"/>
      <c r="K140" s="39"/>
      <c r="L140" s="39"/>
      <c r="M140" s="39"/>
      <c r="N140" s="39"/>
      <c r="O140" s="39"/>
      <c r="P140" s="39"/>
      <c r="Q140" s="161"/>
    </row>
    <row r="141" spans="2:17" x14ac:dyDescent="0.25">
      <c r="B141" s="46"/>
      <c r="C141" s="39"/>
      <c r="D141" s="193" t="s">
        <v>211</v>
      </c>
      <c r="E141" s="39"/>
      <c r="F141" s="39"/>
      <c r="G141" s="39"/>
      <c r="H141" s="39"/>
      <c r="I141" s="39"/>
      <c r="J141" s="39"/>
      <c r="K141" s="39"/>
      <c r="L141" s="39"/>
      <c r="M141" s="39"/>
      <c r="N141" s="39"/>
      <c r="O141" s="39"/>
      <c r="P141" s="39"/>
      <c r="Q141" s="161"/>
    </row>
    <row r="142" spans="2:17" ht="30" customHeight="1" x14ac:dyDescent="0.25">
      <c r="B142" s="46"/>
      <c r="C142" s="39"/>
      <c r="D142" s="254" t="s">
        <v>245</v>
      </c>
      <c r="E142" s="254"/>
      <c r="F142" s="254"/>
      <c r="G142" s="254"/>
      <c r="H142" s="254"/>
      <c r="I142" s="254"/>
      <c r="J142" s="254"/>
      <c r="K142" s="254"/>
      <c r="L142" s="254"/>
      <c r="M142" s="254"/>
      <c r="N142" s="254"/>
      <c r="O142" s="254"/>
      <c r="P142" s="254"/>
      <c r="Q142" s="255"/>
    </row>
    <row r="143" spans="2:17" x14ac:dyDescent="0.25">
      <c r="B143" s="46"/>
      <c r="C143" s="39"/>
      <c r="D143" s="39" t="s">
        <v>243</v>
      </c>
      <c r="E143" s="39"/>
      <c r="F143" s="39"/>
      <c r="G143" s="39"/>
      <c r="H143" s="39"/>
      <c r="I143" s="39"/>
      <c r="J143" s="39"/>
      <c r="K143" s="39"/>
      <c r="L143" s="39"/>
      <c r="M143" s="39"/>
      <c r="N143" s="39"/>
      <c r="O143" s="39"/>
      <c r="P143" s="39"/>
      <c r="Q143" s="161"/>
    </row>
    <row r="144" spans="2:17" x14ac:dyDescent="0.25">
      <c r="B144" s="46"/>
      <c r="C144" s="39"/>
      <c r="D144" s="39" t="s">
        <v>209</v>
      </c>
      <c r="E144" s="39"/>
      <c r="F144" s="39"/>
      <c r="G144" s="39"/>
      <c r="H144" s="39"/>
      <c r="I144" s="39"/>
      <c r="J144" s="39"/>
      <c r="K144" s="39"/>
      <c r="L144" s="39"/>
      <c r="M144" s="177"/>
      <c r="N144" s="39"/>
      <c r="O144" s="39"/>
      <c r="P144" s="39"/>
      <c r="Q144" s="161"/>
    </row>
    <row r="145" spans="2:17" x14ac:dyDescent="0.25">
      <c r="B145" s="46"/>
      <c r="C145" s="39"/>
      <c r="D145" s="39"/>
      <c r="E145" s="39"/>
      <c r="F145" s="39"/>
      <c r="G145" s="178" t="s">
        <v>198</v>
      </c>
      <c r="H145" s="39"/>
      <c r="I145" s="39"/>
      <c r="J145" s="39"/>
      <c r="K145" s="39"/>
      <c r="L145" s="39"/>
      <c r="M145" s="39"/>
      <c r="N145" s="39"/>
      <c r="O145" s="39"/>
      <c r="P145" s="39"/>
      <c r="Q145" s="161"/>
    </row>
    <row r="146" spans="2:17" x14ac:dyDescent="0.25">
      <c r="B146" s="46"/>
      <c r="C146" s="39"/>
      <c r="D146" s="39"/>
      <c r="E146" s="39"/>
      <c r="F146" s="39"/>
      <c r="G146" s="39"/>
      <c r="H146" s="39"/>
      <c r="I146" s="39"/>
      <c r="J146" s="39"/>
      <c r="K146" s="39"/>
      <c r="L146" s="39"/>
      <c r="M146" s="39"/>
      <c r="N146" s="39"/>
      <c r="O146" s="39"/>
      <c r="P146" s="39"/>
      <c r="Q146" s="161"/>
    </row>
    <row r="147" spans="2:17" ht="15.75" x14ac:dyDescent="0.25">
      <c r="B147" s="46"/>
      <c r="C147" s="173" t="s">
        <v>192</v>
      </c>
      <c r="D147" s="39"/>
      <c r="E147" s="39"/>
      <c r="F147" s="39"/>
      <c r="G147" s="39"/>
      <c r="H147" s="39"/>
      <c r="I147" s="39"/>
      <c r="J147" s="39"/>
      <c r="K147" s="39"/>
      <c r="L147" s="39"/>
      <c r="M147" s="39"/>
      <c r="N147" s="39"/>
      <c r="O147" s="39"/>
      <c r="P147" s="39"/>
      <c r="Q147" s="161"/>
    </row>
    <row r="148" spans="2:17" x14ac:dyDescent="0.25">
      <c r="B148" s="46"/>
      <c r="C148" s="39"/>
      <c r="D148" s="39"/>
      <c r="E148" s="39"/>
      <c r="F148" s="39"/>
      <c r="G148" s="39"/>
      <c r="H148" s="39"/>
      <c r="I148" s="39"/>
      <c r="J148" s="39"/>
      <c r="K148" s="39"/>
      <c r="L148" s="39"/>
      <c r="M148" s="39"/>
      <c r="N148" s="39"/>
      <c r="O148" s="39"/>
      <c r="P148" s="39"/>
      <c r="Q148" s="161"/>
    </row>
    <row r="149" spans="2:17" x14ac:dyDescent="0.25">
      <c r="B149" s="46"/>
      <c r="C149" s="39"/>
      <c r="D149" s="39"/>
      <c r="E149" s="39"/>
      <c r="F149" s="39"/>
      <c r="G149" s="39"/>
      <c r="H149" s="39"/>
      <c r="I149" s="39"/>
      <c r="J149" s="39"/>
      <c r="K149" s="39"/>
      <c r="L149" s="39"/>
      <c r="M149" s="39"/>
      <c r="N149" s="39"/>
      <c r="O149" s="39"/>
      <c r="P149" s="39"/>
      <c r="Q149" s="161"/>
    </row>
    <row r="150" spans="2:17" x14ac:dyDescent="0.25">
      <c r="B150" s="46"/>
      <c r="C150" s="39"/>
      <c r="D150" s="39"/>
      <c r="E150" s="39"/>
      <c r="F150" s="39"/>
      <c r="G150" s="39"/>
      <c r="H150" s="39"/>
      <c r="I150" s="39"/>
      <c r="J150" s="39"/>
      <c r="K150" s="39"/>
      <c r="L150" s="39"/>
      <c r="M150" s="39"/>
      <c r="N150" s="39"/>
      <c r="O150" s="39"/>
      <c r="P150" s="39"/>
      <c r="Q150" s="161"/>
    </row>
    <row r="151" spans="2:17" x14ac:dyDescent="0.25">
      <c r="B151" s="46"/>
      <c r="C151" s="39"/>
      <c r="D151" s="39"/>
      <c r="E151" s="39"/>
      <c r="F151" s="39"/>
      <c r="G151" s="39"/>
      <c r="H151" s="39"/>
      <c r="I151" s="39"/>
      <c r="J151" s="39"/>
      <c r="K151" s="39"/>
      <c r="L151" s="39"/>
      <c r="M151" s="39"/>
      <c r="N151" s="39"/>
      <c r="O151" s="39"/>
      <c r="P151" s="39"/>
      <c r="Q151" s="161"/>
    </row>
    <row r="152" spans="2:17" x14ac:dyDescent="0.25">
      <c r="B152" s="46"/>
      <c r="C152" s="39"/>
      <c r="D152" s="39"/>
      <c r="E152" s="39"/>
      <c r="F152" s="39"/>
      <c r="G152" s="39"/>
      <c r="H152" s="39"/>
      <c r="I152" s="39"/>
      <c r="J152" s="39"/>
      <c r="K152" s="39"/>
      <c r="L152" s="39"/>
      <c r="M152" s="39"/>
      <c r="N152" s="39"/>
      <c r="O152" s="39"/>
      <c r="P152" s="39"/>
      <c r="Q152" s="161"/>
    </row>
    <row r="153" spans="2:17" x14ac:dyDescent="0.25">
      <c r="B153" s="46"/>
      <c r="C153" s="39"/>
      <c r="D153" s="39"/>
      <c r="E153" s="39"/>
      <c r="F153" s="39"/>
      <c r="G153" s="39"/>
      <c r="H153" s="39"/>
      <c r="I153" s="39"/>
      <c r="J153" s="39"/>
      <c r="K153" s="39"/>
      <c r="L153" s="39"/>
      <c r="M153" s="39"/>
      <c r="N153" s="39"/>
      <c r="O153" s="39"/>
      <c r="P153" s="39"/>
      <c r="Q153" s="161"/>
    </row>
    <row r="154" spans="2:17" x14ac:dyDescent="0.25">
      <c r="B154" s="46"/>
      <c r="C154" s="39"/>
      <c r="D154" s="39"/>
      <c r="E154" s="39"/>
      <c r="F154" s="39"/>
      <c r="G154" s="39"/>
      <c r="H154" s="39"/>
      <c r="I154" s="39"/>
      <c r="J154" s="39"/>
      <c r="K154" s="39"/>
      <c r="L154" s="39"/>
      <c r="M154" s="39"/>
      <c r="N154" s="39"/>
      <c r="O154" s="39"/>
      <c r="P154" s="39"/>
      <c r="Q154" s="161"/>
    </row>
    <row r="155" spans="2:17" x14ac:dyDescent="0.25">
      <c r="B155" s="46"/>
      <c r="C155" s="39"/>
      <c r="D155" s="39"/>
      <c r="E155" s="39"/>
      <c r="F155" s="39"/>
      <c r="G155" s="39"/>
      <c r="H155" s="39"/>
      <c r="I155" s="39"/>
      <c r="J155" s="39"/>
      <c r="K155" s="39"/>
      <c r="L155" s="39"/>
      <c r="M155" s="39"/>
      <c r="N155" s="39"/>
      <c r="O155" s="39"/>
      <c r="P155" s="39"/>
      <c r="Q155" s="161"/>
    </row>
    <row r="156" spans="2:17" x14ac:dyDescent="0.25">
      <c r="B156" s="162"/>
      <c r="C156" s="163"/>
      <c r="D156" s="163"/>
      <c r="E156" s="163"/>
      <c r="F156" s="163"/>
      <c r="G156" s="163"/>
      <c r="H156" s="163"/>
      <c r="I156" s="163"/>
      <c r="J156" s="163"/>
      <c r="K156" s="163"/>
      <c r="L156" s="163"/>
      <c r="M156" s="163"/>
      <c r="N156" s="163"/>
      <c r="O156" s="163"/>
      <c r="P156" s="163"/>
      <c r="Q156" s="164"/>
    </row>
    <row r="158" spans="2:17" ht="18.75" x14ac:dyDescent="0.3">
      <c r="B158" s="156"/>
      <c r="C158" s="179" t="s">
        <v>181</v>
      </c>
      <c r="D158" s="157"/>
      <c r="E158" s="157"/>
      <c r="F158" s="157"/>
      <c r="G158" s="157"/>
      <c r="H158" s="157"/>
      <c r="I158" s="157"/>
      <c r="J158" s="157"/>
      <c r="K158" s="157"/>
      <c r="L158" s="157"/>
      <c r="M158" s="157"/>
      <c r="N158" s="157"/>
      <c r="O158" s="157"/>
      <c r="P158" s="157"/>
      <c r="Q158" s="158"/>
    </row>
    <row r="159" spans="2:17" x14ac:dyDescent="0.25">
      <c r="B159" s="46"/>
      <c r="C159" s="39"/>
      <c r="D159" s="39"/>
      <c r="E159" s="39"/>
      <c r="F159" s="39"/>
      <c r="G159" s="39"/>
      <c r="H159" s="39"/>
      <c r="I159" s="39"/>
      <c r="J159" s="39"/>
      <c r="K159" s="39"/>
      <c r="L159" s="39"/>
      <c r="M159" s="39"/>
      <c r="N159" s="39"/>
      <c r="O159" s="39"/>
      <c r="P159" s="39"/>
      <c r="Q159" s="161"/>
    </row>
    <row r="160" spans="2:17" x14ac:dyDescent="0.25">
      <c r="B160" s="162"/>
      <c r="C160" s="163" t="s">
        <v>159</v>
      </c>
      <c r="D160" s="163"/>
      <c r="E160" s="163"/>
      <c r="F160" s="163"/>
      <c r="G160" s="163"/>
      <c r="H160" s="163"/>
      <c r="I160" s="163"/>
      <c r="J160" s="163"/>
      <c r="K160" s="163"/>
      <c r="L160" s="163"/>
      <c r="M160" s="163"/>
      <c r="N160" s="163"/>
      <c r="O160" s="163"/>
      <c r="P160" s="163"/>
      <c r="Q160" s="164"/>
    </row>
    <row r="162" spans="2:16" x14ac:dyDescent="0.25">
      <c r="O162" s="196" t="s">
        <v>249</v>
      </c>
      <c r="P162" s="197"/>
    </row>
    <row r="165" spans="2:16" x14ac:dyDescent="0.25">
      <c r="B165" s="72" t="s">
        <v>219</v>
      </c>
    </row>
    <row r="166" spans="2:16" x14ac:dyDescent="0.25">
      <c r="B166" s="72" t="s">
        <v>242</v>
      </c>
    </row>
  </sheetData>
  <sheetProtection password="FBB4" sheet="1" objects="1" scenarios="1"/>
  <mergeCells count="9">
    <mergeCell ref="B1:Q5"/>
    <mergeCell ref="B6:Q7"/>
    <mergeCell ref="B8:Q9"/>
    <mergeCell ref="D142:Q142"/>
    <mergeCell ref="B12:N14"/>
    <mergeCell ref="B19:N21"/>
    <mergeCell ref="C28:N28"/>
    <mergeCell ref="C39:N39"/>
    <mergeCell ref="C15:N17"/>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B1:AE59"/>
  <sheetViews>
    <sheetView showGridLines="0" showRowColHeaders="0" zoomScale="75" zoomScaleNormal="75" workbookViewId="0">
      <selection activeCell="AC12" sqref="AC12"/>
    </sheetView>
  </sheetViews>
  <sheetFormatPr baseColWidth="10" defaultColWidth="11.42578125" defaultRowHeight="15" x14ac:dyDescent="0.25"/>
  <cols>
    <col min="1" max="1" width="2.42578125" style="84" customWidth="1"/>
    <col min="2" max="2" width="45.5703125" style="84" customWidth="1"/>
    <col min="3" max="4" width="18.5703125" style="84" customWidth="1"/>
    <col min="5" max="5" width="39.7109375" style="84" customWidth="1"/>
    <col min="6" max="6" width="25.28515625" style="84" customWidth="1"/>
    <col min="7" max="7" width="14.28515625" style="84" customWidth="1"/>
    <col min="8" max="8" width="16" style="84" customWidth="1"/>
    <col min="9" max="11" width="11.42578125" style="84"/>
    <col min="12" max="12" width="11.85546875" style="84" hidden="1" customWidth="1"/>
    <col min="13" max="23" width="11.42578125" style="84" hidden="1" customWidth="1"/>
    <col min="24" max="26" width="11.42578125" style="84" customWidth="1"/>
    <col min="27" max="16384" width="11.42578125" style="84"/>
  </cols>
  <sheetData>
    <row r="1" spans="2:26" ht="33" customHeight="1" x14ac:dyDescent="0.25">
      <c r="B1" s="287" t="s">
        <v>217</v>
      </c>
      <c r="C1" s="287"/>
      <c r="D1" s="287"/>
      <c r="E1" s="287"/>
      <c r="F1" s="287"/>
      <c r="G1" s="287"/>
      <c r="H1" s="287"/>
      <c r="I1" s="287"/>
      <c r="J1" s="287"/>
      <c r="K1" s="287"/>
      <c r="L1" s="83"/>
    </row>
    <row r="2" spans="2:26" x14ac:dyDescent="0.25">
      <c r="M2" s="84" t="s">
        <v>45</v>
      </c>
      <c r="N2" s="85" t="e">
        <f>ROUND(B$19*Q2,1)</f>
        <v>#VALUE!</v>
      </c>
      <c r="O2" s="84" t="s">
        <v>46</v>
      </c>
      <c r="P2" s="84" t="e">
        <f>CONCATENATE(M2,"   ",N2,O2)</f>
        <v>#VALUE!</v>
      </c>
      <c r="Q2" s="84">
        <v>2.99</v>
      </c>
      <c r="Z2" s="94" t="s">
        <v>178</v>
      </c>
    </row>
    <row r="3" spans="2:26" x14ac:dyDescent="0.25">
      <c r="B3" s="167" t="s">
        <v>97</v>
      </c>
      <c r="C3" s="168" t="s">
        <v>4</v>
      </c>
      <c r="M3" s="84" t="s">
        <v>45</v>
      </c>
      <c r="N3" s="85" t="e">
        <f>ROUND(B$19*Q3,1)</f>
        <v>#VALUE!</v>
      </c>
      <c r="O3" s="84" t="s">
        <v>46</v>
      </c>
      <c r="P3" s="84" t="e">
        <f t="shared" ref="P3:P5" si="0">CONCATENATE(M3,"   ",N3,O3)</f>
        <v>#VALUE!</v>
      </c>
      <c r="Q3" s="84">
        <v>4.74</v>
      </c>
      <c r="Y3" s="194" t="s">
        <v>162</v>
      </c>
      <c r="Z3" s="181"/>
    </row>
    <row r="4" spans="2:26" x14ac:dyDescent="0.25">
      <c r="B4" s="169" t="s">
        <v>140</v>
      </c>
      <c r="C4" s="182">
        <v>215</v>
      </c>
      <c r="M4" s="84" t="s">
        <v>45</v>
      </c>
      <c r="N4" s="85" t="e">
        <f>ROUND(B$19*Q4,1)</f>
        <v>#VALUE!</v>
      </c>
      <c r="O4" s="84" t="s">
        <v>46</v>
      </c>
      <c r="P4" s="84" t="e">
        <f t="shared" si="0"/>
        <v>#VALUE!</v>
      </c>
      <c r="Q4" s="84">
        <v>6.2</v>
      </c>
      <c r="Y4" s="194" t="s">
        <v>163</v>
      </c>
      <c r="Z4" s="181"/>
    </row>
    <row r="5" spans="2:26" x14ac:dyDescent="0.25">
      <c r="B5" s="169" t="s">
        <v>141</v>
      </c>
      <c r="C5" s="183">
        <v>1.0500000000000001E-2</v>
      </c>
      <c r="M5" s="84" t="s">
        <v>45</v>
      </c>
      <c r="N5" s="85" t="e">
        <f>ROUND(B$19*Q5,1)</f>
        <v>#VALUE!</v>
      </c>
      <c r="O5" s="84" t="s">
        <v>46</v>
      </c>
      <c r="P5" s="84" t="e">
        <f t="shared" si="0"/>
        <v>#VALUE!</v>
      </c>
      <c r="Q5" s="84">
        <v>7.75</v>
      </c>
      <c r="Y5" s="194" t="s">
        <v>164</v>
      </c>
      <c r="Z5" s="181"/>
    </row>
    <row r="6" spans="2:26" x14ac:dyDescent="0.25">
      <c r="B6" s="169" t="s">
        <v>142</v>
      </c>
      <c r="C6" s="184">
        <v>1</v>
      </c>
      <c r="Y6" s="194" t="s">
        <v>165</v>
      </c>
      <c r="Z6" s="181"/>
    </row>
    <row r="7" spans="2:26" hidden="1" x14ac:dyDescent="0.25">
      <c r="B7" s="169" t="s">
        <v>43</v>
      </c>
      <c r="C7" s="185"/>
      <c r="P7" s="86">
        <v>0.5</v>
      </c>
      <c r="Y7" s="194" t="s">
        <v>166</v>
      </c>
      <c r="Z7" s="181"/>
    </row>
    <row r="8" spans="2:26" hidden="1" x14ac:dyDescent="0.25">
      <c r="B8" s="169" t="s">
        <v>44</v>
      </c>
      <c r="C8" s="185"/>
      <c r="P8" s="87"/>
      <c r="Y8" s="194" t="s">
        <v>167</v>
      </c>
      <c r="Z8" s="181"/>
    </row>
    <row r="9" spans="2:26" x14ac:dyDescent="0.25">
      <c r="B9" s="169" t="s">
        <v>144</v>
      </c>
      <c r="C9" s="186">
        <v>100</v>
      </c>
      <c r="M9" s="84" t="s">
        <v>45</v>
      </c>
      <c r="N9" s="85">
        <f>ROUND(B$16*Q2,1)</f>
        <v>61.2</v>
      </c>
      <c r="O9" s="84" t="s">
        <v>46</v>
      </c>
      <c r="P9" s="84" t="str">
        <f>CONCATENATE(M9,"   ",N9,O9)</f>
        <v>&lt;   61,2  f/l</v>
      </c>
      <c r="Q9" s="84">
        <v>2.99</v>
      </c>
      <c r="Y9" s="194" t="s">
        <v>168</v>
      </c>
      <c r="Z9" s="181"/>
    </row>
    <row r="10" spans="2:26" x14ac:dyDescent="0.25">
      <c r="B10" s="169" t="s">
        <v>143</v>
      </c>
      <c r="C10" s="187">
        <v>10</v>
      </c>
      <c r="M10" s="84" t="s">
        <v>45</v>
      </c>
      <c r="N10" s="85">
        <f>ROUND(B$16*Q3,1)</f>
        <v>97.1</v>
      </c>
      <c r="O10" s="84" t="s">
        <v>46</v>
      </c>
      <c r="P10" s="84" t="str">
        <f t="shared" ref="P10:P12" si="1">CONCATENATE(M10,"   ",N10,O10)</f>
        <v>&lt;   97,1  f/l</v>
      </c>
      <c r="Q10" s="84">
        <v>4.74</v>
      </c>
      <c r="Y10" s="194" t="s">
        <v>169</v>
      </c>
      <c r="Z10" s="181"/>
    </row>
    <row r="11" spans="2:26" x14ac:dyDescent="0.25">
      <c r="B11" s="169" t="s">
        <v>5</v>
      </c>
      <c r="C11" s="188">
        <v>100</v>
      </c>
      <c r="E11" s="88"/>
      <c r="M11" s="84" t="s">
        <v>45</v>
      </c>
      <c r="N11" s="85">
        <f>ROUND(B$16*Q4,1)</f>
        <v>127</v>
      </c>
      <c r="O11" s="84" t="s">
        <v>46</v>
      </c>
      <c r="P11" s="84" t="str">
        <f t="shared" si="1"/>
        <v>&lt;   127  f/l</v>
      </c>
      <c r="Q11" s="84">
        <v>6.2</v>
      </c>
      <c r="Y11" s="194" t="s">
        <v>170</v>
      </c>
      <c r="Z11" s="181"/>
    </row>
    <row r="12" spans="2:26" x14ac:dyDescent="0.25">
      <c r="B12" s="71" t="s">
        <v>8</v>
      </c>
      <c r="C12" s="189"/>
      <c r="M12" s="84" t="s">
        <v>45</v>
      </c>
      <c r="N12" s="85">
        <f>ROUND(B$16*Q5,1)</f>
        <v>158.69999999999999</v>
      </c>
      <c r="O12" s="84" t="s">
        <v>46</v>
      </c>
      <c r="P12" s="84" t="str">
        <f t="shared" si="1"/>
        <v>&lt;   158,7  f/l</v>
      </c>
      <c r="Q12" s="84">
        <v>7.75</v>
      </c>
      <c r="Y12" s="194" t="s">
        <v>171</v>
      </c>
      <c r="Z12" s="181"/>
    </row>
    <row r="13" spans="2:26" x14ac:dyDescent="0.25">
      <c r="B13" s="169" t="s">
        <v>215</v>
      </c>
      <c r="C13" s="93"/>
      <c r="P13" s="90"/>
      <c r="Y13" s="194" t="s">
        <v>172</v>
      </c>
      <c r="Z13" s="181"/>
    </row>
    <row r="14" spans="2:26" ht="14.25" customHeight="1" x14ac:dyDescent="0.25">
      <c r="C14" s="89"/>
      <c r="P14" s="91"/>
      <c r="Y14" s="194" t="s">
        <v>173</v>
      </c>
      <c r="Z14" s="181"/>
    </row>
    <row r="15" spans="2:26" ht="22.5" customHeight="1" x14ac:dyDescent="0.25">
      <c r="B15" s="92" t="s">
        <v>108</v>
      </c>
      <c r="C15" s="92" t="s">
        <v>7</v>
      </c>
      <c r="M15" s="93" t="b">
        <v>0</v>
      </c>
      <c r="N15" s="94"/>
      <c r="P15" s="91"/>
      <c r="Y15" s="194" t="s">
        <v>174</v>
      </c>
      <c r="Z15" s="181"/>
    </row>
    <row r="16" spans="2:26" x14ac:dyDescent="0.25">
      <c r="B16" s="198">
        <f>IF(OR(C4="",C5="",C6="",C10=""),"",ROUNDUP(C4/C10/C5/C9/C6,3))</f>
        <v>20.477</v>
      </c>
      <c r="C16" s="95">
        <f>IF(B16="","",IF(C11=0,P9,IF(C11=1,P10,IF(C11=2,P11,IF(C11=3,P12,C11*B16)))))</f>
        <v>2047.7</v>
      </c>
      <c r="P16" s="91">
        <f>C4/C5/C6/C9/C10</f>
        <v>20.476190476190474</v>
      </c>
      <c r="Y16" s="194" t="s">
        <v>175</v>
      </c>
      <c r="Z16" s="181"/>
    </row>
    <row r="17" spans="2:31" ht="13.5" customHeight="1" x14ac:dyDescent="0.25">
      <c r="C17" s="89"/>
      <c r="M17" s="89">
        <f>IF(AND(B19&gt;1,B19&lt;=3,M15 =TRUE),1,0)</f>
        <v>0</v>
      </c>
      <c r="O17" s="84" t="s">
        <v>218</v>
      </c>
      <c r="P17" s="91">
        <f>($C$4)/(1*$C$5*$C$6*$C$9)</f>
        <v>204.76190476190476</v>
      </c>
      <c r="Y17" s="194" t="s">
        <v>176</v>
      </c>
      <c r="Z17" s="181"/>
    </row>
    <row r="18" spans="2:31" x14ac:dyDescent="0.25">
      <c r="B18" s="92" t="s">
        <v>47</v>
      </c>
      <c r="C18" s="92"/>
      <c r="M18" s="84">
        <f>IF(AND(B16&lt;=3,M15 =TRUE),1,0)</f>
        <v>0</v>
      </c>
      <c r="P18" s="91"/>
      <c r="Y18" s="194" t="s">
        <v>177</v>
      </c>
      <c r="Z18" s="181"/>
    </row>
    <row r="19" spans="2:31" x14ac:dyDescent="0.25">
      <c r="B19" s="198" t="str">
        <f>IF(C11&gt;=100,"",IF(OR(C4="",C5="",C6="",C9=""),"",C4/(nmin*C5*C6*C9)))</f>
        <v/>
      </c>
      <c r="C19" s="95"/>
      <c r="M19" s="84">
        <f>IF(M15=TRUE,1,0)</f>
        <v>0</v>
      </c>
      <c r="P19" s="91"/>
      <c r="Y19" s="195" t="s">
        <v>179</v>
      </c>
      <c r="Z19" s="180">
        <f>SUM(Z3:Z18)</f>
        <v>0</v>
      </c>
    </row>
    <row r="20" spans="2:31" ht="9.75" customHeight="1" x14ac:dyDescent="0.25"/>
    <row r="21" spans="2:31" ht="39.75" customHeight="1" x14ac:dyDescent="0.25">
      <c r="B21" s="96" t="s">
        <v>203</v>
      </c>
      <c r="C21" s="96" t="s">
        <v>2</v>
      </c>
      <c r="M21" s="270"/>
      <c r="N21" s="271"/>
      <c r="O21" s="271"/>
      <c r="P21" s="271"/>
      <c r="Q21" s="271"/>
      <c r="R21" s="271"/>
      <c r="S21" s="271"/>
      <c r="T21" s="271"/>
      <c r="U21" s="271"/>
    </row>
    <row r="22" spans="2:31" ht="32.25" customHeight="1" x14ac:dyDescent="0.25">
      <c r="B22" s="97" t="s">
        <v>139</v>
      </c>
      <c r="C22" s="231">
        <f>ROUNDUP(IF(OR($C$4="", $C$5=""),"",($C$4*0.0015)/($C$5*0.125)),0)</f>
        <v>246</v>
      </c>
      <c r="E22" s="84" t="s">
        <v>56</v>
      </c>
      <c r="M22" s="94" t="s">
        <v>57</v>
      </c>
      <c r="N22" s="84" t="s">
        <v>248</v>
      </c>
    </row>
    <row r="23" spans="2:31" ht="43.5" customHeight="1" x14ac:dyDescent="0.25">
      <c r="B23" s="139" t="s">
        <v>247</v>
      </c>
      <c r="C23" s="230">
        <f>IF(OR(C4="",C5="",C6="",),"",ROUNDUP(($C$4*0.0015)/($C$5*$C$6),0))</f>
        <v>31</v>
      </c>
      <c r="M23" s="94" t="s">
        <v>83</v>
      </c>
      <c r="N23" s="84" t="s">
        <v>48</v>
      </c>
      <c r="AE23" s="192"/>
    </row>
    <row r="24" spans="2:31" ht="32.25" customHeight="1" x14ac:dyDescent="0.25">
      <c r="B24" s="97" t="s">
        <v>201</v>
      </c>
      <c r="C24" s="211">
        <f>IF(OR($C$4="", $C$5="",$C$6="",$C$9=""),"",ROUNDUP(($C$4)/(1*$C$5*$C$6*$C$9),0))</f>
        <v>205</v>
      </c>
      <c r="D24" s="272" t="str">
        <f>IF(C11&gt;100,"",IF(C24&gt;C22,"Attention le nombre d'ouverture pour atteindre la SA de 1 est supérieur au nombre maximum",""))</f>
        <v/>
      </c>
      <c r="E24" s="272"/>
      <c r="F24" s="295" t="str">
        <f>IF(C4="","",IF(ABS(C12-B16)&gt;=0.0095,  "la valeur de la sensibilité analytique du rapport differe de la SA calculée",""))</f>
        <v>la valeur de la sensibilité analytique du rapport differe de la SA calculée</v>
      </c>
      <c r="L24" s="84">
        <f>IF(D24&lt;&gt;"",1,0)</f>
        <v>0</v>
      </c>
      <c r="M24" s="94" t="s">
        <v>84</v>
      </c>
      <c r="N24" s="84" t="s">
        <v>50</v>
      </c>
    </row>
    <row r="25" spans="2:31" ht="32.25" customHeight="1" x14ac:dyDescent="0.25">
      <c r="B25" s="97" t="s">
        <v>200</v>
      </c>
      <c r="C25" s="98">
        <f>IF(C24="","",ROUNDUP(C24/3,0))</f>
        <v>69</v>
      </c>
      <c r="D25" s="272" t="str">
        <f>IF(C11&gt;100,"",IF(C25&gt;C22,"Attention le nombre d'ouverture pour atteindre la SA de 3 est supérieur au nombre maximum",""))</f>
        <v/>
      </c>
      <c r="E25" s="272"/>
      <c r="F25" s="295"/>
      <c r="L25" s="84">
        <f>IF(D25&lt;&gt;"",1,0)</f>
        <v>0</v>
      </c>
      <c r="M25" s="94" t="s">
        <v>85</v>
      </c>
      <c r="N25" s="84" t="s">
        <v>49</v>
      </c>
    </row>
    <row r="26" spans="2:31" ht="38.25" customHeight="1" thickBot="1" x14ac:dyDescent="0.3">
      <c r="B26" s="229" t="s">
        <v>240</v>
      </c>
      <c r="C26" s="99">
        <f>IF(OR($C$4="",$C$10=""),"",IF(AND(V_&gt;=_666,C4&gt;800),n3_,nmin))</f>
        <v>69</v>
      </c>
    </row>
    <row r="27" spans="2:31" ht="20.25" customHeight="1" x14ac:dyDescent="0.25">
      <c r="B27" s="100" t="s">
        <v>3</v>
      </c>
      <c r="C27" s="101"/>
      <c r="D27" s="101"/>
      <c r="E27" s="101"/>
      <c r="F27" s="101"/>
      <c r="G27" s="101"/>
      <c r="H27" s="101"/>
      <c r="I27" s="101"/>
      <c r="J27" s="101"/>
      <c r="K27" s="102"/>
      <c r="L27" s="103"/>
      <c r="M27" s="94" t="s">
        <v>86</v>
      </c>
      <c r="N27" s="84" t="s">
        <v>51</v>
      </c>
    </row>
    <row r="28" spans="2:31" ht="34.5" customHeight="1" x14ac:dyDescent="0.25">
      <c r="B28" s="104" t="s">
        <v>210</v>
      </c>
      <c r="C28" s="276"/>
      <c r="D28" s="276"/>
      <c r="E28" s="276"/>
      <c r="F28" s="276"/>
      <c r="G28" s="276"/>
      <c r="H28" s="276"/>
      <c r="I28" s="276"/>
      <c r="J28" s="276"/>
      <c r="K28" s="277"/>
      <c r="L28" s="105"/>
      <c r="M28" s="94" t="s">
        <v>87</v>
      </c>
      <c r="N28" s="84" t="s">
        <v>52</v>
      </c>
    </row>
    <row r="29" spans="2:31" ht="31.5" customHeight="1" x14ac:dyDescent="0.25">
      <c r="B29" s="104" t="s">
        <v>10</v>
      </c>
      <c r="C29" s="273" t="str">
        <f>IF(C23="","",IF(nb_fib&gt;=100,N22,IF(n_&gt;nmax_,N24,IF(n_&lt;C26,N23,IF(n_&gt;C26,N24,N25)))))</f>
        <v>Critère d'arrêt de comptage respecté: nombre de fibres comptées supérieur ou égal à 100</v>
      </c>
      <c r="D29" s="274"/>
      <c r="E29" s="274"/>
      <c r="F29" s="274"/>
      <c r="G29" s="274"/>
      <c r="H29" s="274"/>
      <c r="I29" s="274"/>
      <c r="J29" s="274"/>
      <c r="K29" s="275"/>
      <c r="L29" s="105">
        <f>IF(C29=N23,1,IF(C29=N24,1,0))</f>
        <v>0</v>
      </c>
      <c r="M29" s="94" t="s">
        <v>88</v>
      </c>
      <c r="N29" s="84" t="s">
        <v>53</v>
      </c>
    </row>
    <row r="30" spans="2:31" ht="21" customHeight="1" x14ac:dyDescent="0.25">
      <c r="B30" s="106" t="s">
        <v>9</v>
      </c>
      <c r="C30" s="278" t="str">
        <f>IF(B16="","",IF(nb_fib&gt;=100,N33,IF(AND(B16&lt;=1,n_&lt;=nmax_),N27,IF(AND(B16&gt;1,B16&lt;=3,n_&lt;=nmax_,M18=1),N28,IF(AND(B16&gt;1,B16&lt;=3,n_&lt;=nmax_,M18=0),N29,(IF(AND(B16&lt;=3,n_&gt;nmax_),N30,N29)))))))</f>
        <v>SA conforme à l'article 6.1° de l'arrêté du 14.08.2012 modifié (nombre de fibres comptées supérieur à 100)</v>
      </c>
      <c r="D30" s="279"/>
      <c r="E30" s="279"/>
      <c r="F30" s="279"/>
      <c r="G30" s="279"/>
      <c r="H30" s="279"/>
      <c r="I30" s="279"/>
      <c r="J30" s="279"/>
      <c r="K30" s="280"/>
      <c r="L30" s="105">
        <f>IF(C30=N29,1,0)</f>
        <v>0</v>
      </c>
      <c r="M30" s="107" t="s">
        <v>89</v>
      </c>
      <c r="N30" s="84" t="s">
        <v>109</v>
      </c>
    </row>
    <row r="31" spans="2:31" ht="18.75" x14ac:dyDescent="0.3">
      <c r="B31" s="108" t="s">
        <v>6</v>
      </c>
      <c r="C31" s="288" t="str">
        <f>IF(C23="","",IF(L31&gt;0,N31,N32))</f>
        <v>Calcul de la concentration et SA conforme</v>
      </c>
      <c r="D31" s="289"/>
      <c r="E31" s="289"/>
      <c r="F31" s="289"/>
      <c r="G31" s="289"/>
      <c r="H31" s="289"/>
      <c r="I31" s="289"/>
      <c r="J31" s="289"/>
      <c r="K31" s="290"/>
      <c r="L31" s="109">
        <f>L30+L29</f>
        <v>0</v>
      </c>
      <c r="M31" s="94" t="s">
        <v>104</v>
      </c>
      <c r="N31" s="84" t="s">
        <v>55</v>
      </c>
    </row>
    <row r="32" spans="2:31" ht="9" customHeight="1" thickBot="1" x14ac:dyDescent="0.3">
      <c r="B32" s="110"/>
      <c r="C32" s="111"/>
      <c r="D32" s="111"/>
      <c r="E32" s="111"/>
      <c r="F32" s="111"/>
      <c r="G32" s="111"/>
      <c r="H32" s="111"/>
      <c r="I32" s="111"/>
      <c r="J32" s="111"/>
      <c r="K32" s="112"/>
      <c r="M32" s="94" t="s">
        <v>90</v>
      </c>
      <c r="N32" s="84" t="s">
        <v>54</v>
      </c>
    </row>
    <row r="33" spans="2:20" ht="11.25" customHeight="1" thickBot="1" x14ac:dyDescent="0.3">
      <c r="B33" s="97"/>
      <c r="M33" s="94" t="s">
        <v>91</v>
      </c>
      <c r="N33" s="84" t="s">
        <v>65</v>
      </c>
    </row>
    <row r="34" spans="2:20" x14ac:dyDescent="0.25">
      <c r="B34" s="292" t="s">
        <v>11</v>
      </c>
      <c r="C34" s="293"/>
      <c r="D34" s="293"/>
      <c r="E34" s="293"/>
      <c r="F34" s="293"/>
      <c r="G34" s="293"/>
      <c r="H34" s="293"/>
      <c r="I34" s="293"/>
      <c r="J34" s="293"/>
      <c r="K34" s="294"/>
    </row>
    <row r="35" spans="2:20" ht="28.5" customHeight="1" x14ac:dyDescent="0.25">
      <c r="B35" s="113" t="s">
        <v>69</v>
      </c>
      <c r="C35" s="291" t="str">
        <f>IF(C11&gt;=100,"",IF(C4="","",IF(AND(V_&lt;_666,V_&gt;=_222,M18=1),"",IF(AND(V_&lt;=(_222),V_&gt;=N50,M18=1),"",IF(V_&gt;=_666,"",N35)))))</f>
        <v/>
      </c>
      <c r="D35" s="291"/>
      <c r="E35" s="291"/>
      <c r="F35" s="291"/>
      <c r="G35" s="291"/>
      <c r="H35" s="291"/>
      <c r="I35" s="114"/>
      <c r="J35" s="114"/>
      <c r="K35" s="115"/>
      <c r="M35" s="84" t="s">
        <v>105</v>
      </c>
      <c r="N35" s="84" t="s">
        <v>66</v>
      </c>
      <c r="T35" s="84" t="str">
        <f>IF(C28="","",IF(C11&gt;=100,N22,IF(C10&lt;C25,N23,IF(C10&gt;C28,N24,IF(G37&lt;&gt;"",M23,N25)))))</f>
        <v/>
      </c>
    </row>
    <row r="36" spans="2:20" ht="31.5" customHeight="1" x14ac:dyDescent="0.25">
      <c r="B36" s="113" t="s">
        <v>70</v>
      </c>
      <c r="C36" s="284" t="str">
        <f>IF(C11="","",IF(C11&gt;=100,"",IF(V_&lt;'nombre d''ouverture fraction fil'!J45,"",IF(V_&lt;N50,N56,IF(V_&gt;=_666,"","")))))</f>
        <v/>
      </c>
      <c r="D36" s="284"/>
      <c r="E36" s="284"/>
      <c r="F36" s="284"/>
      <c r="G36" s="284"/>
      <c r="H36" s="284"/>
      <c r="I36" s="284"/>
      <c r="J36" s="284"/>
      <c r="K36" s="285"/>
      <c r="M36" s="84" t="s">
        <v>95</v>
      </c>
      <c r="N36" s="84" t="s">
        <v>96</v>
      </c>
      <c r="T36" s="84" t="str">
        <f>IF(C12="","",IF(C11&gt;100,N33,IF(AND(C12&gt;1,B19&lt;=1),N29,IF(C12&lt;=1,IF(C10&gt;C23,N30,N27),IF(M17=1,IF(C10&gt;C23,N30,N28),N29)))))</f>
        <v/>
      </c>
    </row>
    <row r="37" spans="2:20" ht="35.25" customHeight="1" x14ac:dyDescent="0.25">
      <c r="B37" s="113" t="s">
        <v>71</v>
      </c>
      <c r="C37" s="283" t="str">
        <f>IF(C23="","",IF(C11&gt;=100,"",IF(AND(M18=1,n_&gt;C26,C4&lt;800),N42,IF(AND(M18=1,n_&lt;C26),N40,""))))</f>
        <v/>
      </c>
      <c r="D37" s="283"/>
      <c r="E37" s="283"/>
      <c r="F37" s="283"/>
      <c r="G37" s="116" t="str">
        <f>IF(C37=N40,C26,IF(C37=N42,C26,""))</f>
        <v/>
      </c>
      <c r="H37" s="117"/>
      <c r="I37" s="114"/>
      <c r="J37" s="114"/>
      <c r="K37" s="115"/>
      <c r="M37" s="84" t="s">
        <v>67</v>
      </c>
      <c r="N37" s="84">
        <f>IF(C11&lt;100,1,0)</f>
        <v>0</v>
      </c>
      <c r="P37" s="84" t="s">
        <v>15</v>
      </c>
      <c r="Q37" s="84" t="s">
        <v>68</v>
      </c>
      <c r="R37" s="84" t="s">
        <v>40</v>
      </c>
      <c r="T37" s="84" t="str">
        <f>IF(C28="","",IF(L31&gt;0,N31,N32))</f>
        <v/>
      </c>
    </row>
    <row r="38" spans="2:20" ht="15.75" thickBot="1" x14ac:dyDescent="0.3">
      <c r="B38" s="110"/>
      <c r="C38" s="111"/>
      <c r="D38" s="118"/>
      <c r="E38" s="119"/>
      <c r="F38" s="286"/>
      <c r="G38" s="286"/>
      <c r="H38" s="120"/>
      <c r="I38" s="120"/>
      <c r="J38" s="121"/>
      <c r="K38" s="122"/>
      <c r="P38" s="84">
        <v>1</v>
      </c>
    </row>
    <row r="39" spans="2:20" ht="47.25" customHeight="1" x14ac:dyDescent="0.25">
      <c r="B39" s="105" t="s">
        <v>107</v>
      </c>
      <c r="C39" s="281"/>
      <c r="D39" s="282"/>
      <c r="E39" s="282"/>
      <c r="F39" s="282"/>
      <c r="M39" s="84">
        <f>IF(AND(B19&gt;1,B19&lt;=3,M15 =TRUE),1,0)</f>
        <v>0</v>
      </c>
      <c r="P39" s="84">
        <v>0.75</v>
      </c>
    </row>
    <row r="40" spans="2:20" x14ac:dyDescent="0.25">
      <c r="B40" s="105"/>
      <c r="M40" s="84" t="s">
        <v>92</v>
      </c>
      <c r="N40" s="84" t="s">
        <v>72</v>
      </c>
    </row>
    <row r="41" spans="2:20" x14ac:dyDescent="0.25">
      <c r="M41" s="84" t="s">
        <v>93</v>
      </c>
      <c r="N41" s="84" t="s">
        <v>73</v>
      </c>
    </row>
    <row r="42" spans="2:20" x14ac:dyDescent="0.25">
      <c r="M42" s="84" t="s">
        <v>94</v>
      </c>
      <c r="N42" s="84" t="s">
        <v>241</v>
      </c>
    </row>
    <row r="43" spans="2:20" ht="14.25" hidden="1" x14ac:dyDescent="0.45">
      <c r="C43" s="84" t="s">
        <v>106</v>
      </c>
    </row>
    <row r="45" spans="2:20" x14ac:dyDescent="0.25">
      <c r="M45" s="85">
        <f>'annexe K NFX43 269'!D14</f>
        <v>666.66666666666663</v>
      </c>
    </row>
    <row r="46" spans="2:20" x14ac:dyDescent="0.25">
      <c r="M46" s="85">
        <f>'annexe K NFX43 269'!H14</f>
        <v>222.22222222222217</v>
      </c>
    </row>
    <row r="50" spans="13:14" x14ac:dyDescent="0.25">
      <c r="M50" s="84" t="s">
        <v>231</v>
      </c>
      <c r="N50" s="228">
        <f>synthèse!C4/3/1/synthèse!C5/synthèse!C6/nmax_</f>
        <v>27.745515550393598</v>
      </c>
    </row>
    <row r="51" spans="13:14" x14ac:dyDescent="0.25">
      <c r="M51" s="84" t="s">
        <v>42</v>
      </c>
      <c r="N51" s="84">
        <f>MAX(n2_,n3_)</f>
        <v>69</v>
      </c>
    </row>
    <row r="52" spans="13:14" x14ac:dyDescent="0.25">
      <c r="M52" s="84" t="s">
        <v>229</v>
      </c>
      <c r="N52" s="84">
        <f>MIN(n3_,nmax_)</f>
        <v>69</v>
      </c>
    </row>
    <row r="53" spans="13:14" x14ac:dyDescent="0.25">
      <c r="M53" s="84" t="s">
        <v>230</v>
      </c>
      <c r="N53" s="84">
        <f>MIN(nmax_,n1_,max_n2_n3)</f>
        <v>69</v>
      </c>
    </row>
    <row r="56" spans="13:14" x14ac:dyDescent="0.25">
      <c r="M56" s="84" t="s">
        <v>234</v>
      </c>
      <c r="N56" s="84" t="s">
        <v>236</v>
      </c>
    </row>
    <row r="59" spans="13:14" x14ac:dyDescent="0.25">
      <c r="N59" s="84" t="s">
        <v>235</v>
      </c>
    </row>
  </sheetData>
  <sheetProtection password="FBB4" sheet="1" objects="1" scenarios="1"/>
  <mergeCells count="15">
    <mergeCell ref="C39:F39"/>
    <mergeCell ref="C37:F37"/>
    <mergeCell ref="C36:K36"/>
    <mergeCell ref="F38:G38"/>
    <mergeCell ref="B1:K1"/>
    <mergeCell ref="C31:K31"/>
    <mergeCell ref="C35:H35"/>
    <mergeCell ref="B34:K34"/>
    <mergeCell ref="F24:F25"/>
    <mergeCell ref="M21:U21"/>
    <mergeCell ref="D24:E24"/>
    <mergeCell ref="C29:K29"/>
    <mergeCell ref="C28:K28"/>
    <mergeCell ref="C30:K30"/>
    <mergeCell ref="D25:E25"/>
  </mergeCells>
  <conditionalFormatting sqref="L29:L30 C29:C30">
    <cfRule type="containsText" dxfId="24" priority="16" operator="containsText" text="NON">
      <formula>NOT(ISERROR(SEARCH("NON",C29)))</formula>
    </cfRule>
    <cfRule type="containsText" dxfId="23" priority="17" operator="containsText" text="OUI">
      <formula>NOT(ISERROR(SEARCH("OUI",C29)))</formula>
    </cfRule>
    <cfRule type="colorScale" priority="18">
      <colorScale>
        <cfvo type="min"/>
        <cfvo type="percentile" val="50"/>
        <cfvo type="max"/>
        <color rgb="FFF8696B"/>
        <color rgb="FFFFEB84"/>
        <color rgb="FF63BE7B"/>
      </colorScale>
    </cfRule>
  </conditionalFormatting>
  <conditionalFormatting sqref="C28:C30 L28:L30">
    <cfRule type="containsText" dxfId="22" priority="12" operator="containsText" text="NON">
      <formula>NOT(ISERROR(SEARCH("NON",C28)))</formula>
    </cfRule>
    <cfRule type="containsText" dxfId="21" priority="13" operator="containsText" text="OUI">
      <formula>NOT(ISERROR(SEARCH("OUI",C28)))</formula>
    </cfRule>
    <cfRule type="containsText" dxfId="20" priority="15" operator="containsText" text="Sans">
      <formula>NOT(ISERROR(SEARCH("Sans",C28)))</formula>
    </cfRule>
  </conditionalFormatting>
  <conditionalFormatting sqref="C31 L31">
    <cfRule type="containsText" dxfId="19" priority="14" operator="containsText" text="Conforme">
      <formula>NOT(ISERROR(SEARCH("Conforme",C31)))</formula>
    </cfRule>
  </conditionalFormatting>
  <conditionalFormatting sqref="C31">
    <cfRule type="containsText" dxfId="18" priority="10" operator="containsText" text="revoir">
      <formula>NOT(ISERROR(SEARCH("revoir",C31)))</formula>
    </cfRule>
    <cfRule type="containsText" dxfId="17" priority="11" operator="containsText" text="NON">
      <formula>NOT(ISERROR(SEARCH("NON",C31)))</formula>
    </cfRule>
  </conditionalFormatting>
  <conditionalFormatting sqref="M21">
    <cfRule type="containsText" dxfId="16" priority="7" operator="containsText" text="NON">
      <formula>NOT(ISERROR(SEARCH("NON",M21)))</formula>
    </cfRule>
    <cfRule type="containsText" dxfId="15" priority="8" operator="containsText" text="OUI">
      <formula>NOT(ISERROR(SEARCH("OUI",M21)))</formula>
    </cfRule>
    <cfRule type="containsText" dxfId="14" priority="9" operator="containsText" text="Sans">
      <formula>NOT(ISERROR(SEARCH("Sans",M21)))</formula>
    </cfRule>
  </conditionalFormatting>
  <conditionalFormatting sqref="C24:C26">
    <cfRule type="cellIs" dxfId="13" priority="6" operator="greaterThan">
      <formula>$C$22</formula>
    </cfRule>
  </conditionalFormatting>
  <conditionalFormatting sqref="B19">
    <cfRule type="cellIs" dxfId="12" priority="5" operator="greaterThan">
      <formula>3</formula>
    </cfRule>
  </conditionalFormatting>
  <conditionalFormatting sqref="D24:E24">
    <cfRule type="cellIs" dxfId="11" priority="3" operator="notEqual">
      <formula>""""""</formula>
    </cfRule>
  </conditionalFormatting>
  <conditionalFormatting sqref="D25:E25">
    <cfRule type="cellIs" dxfId="10" priority="2" operator="notEqual">
      <formula>""""""</formula>
    </cfRule>
  </conditionalFormatting>
  <conditionalFormatting sqref="B16">
    <cfRule type="cellIs" dxfId="9" priority="1" operator="greaterThan">
      <formula>3</formula>
    </cfRule>
  </conditionalFormatting>
  <pageMargins left="0.7" right="0.7" top="0.75" bottom="0.75" header="0.3" footer="0.3"/>
  <pageSetup paperSize="9"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2</xdr:col>
                    <xdr:colOff>314325</xdr:colOff>
                    <xdr:row>11</xdr:row>
                    <xdr:rowOff>180975</xdr:rowOff>
                  </from>
                  <to>
                    <xdr:col>2</xdr:col>
                    <xdr:colOff>981075</xdr:colOff>
                    <xdr:row>13</xdr:row>
                    <xdr:rowOff>0</xdr:rowOff>
                  </to>
                </anchor>
              </controlPr>
            </control>
          </mc:Choice>
        </mc:AlternateContent>
      </controls>
    </mc:Choice>
  </mc:AlternateContent>
  <tableParts count="2">
    <tablePart r:id="rId5"/>
    <tablePart r:id="rId6"/>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D2:V7"/>
  <sheetViews>
    <sheetView showGridLines="0" showRowColHeaders="0" zoomScaleNormal="100" workbookViewId="0">
      <selection activeCell="K38" sqref="K38"/>
    </sheetView>
  </sheetViews>
  <sheetFormatPr baseColWidth="10" defaultRowHeight="15" x14ac:dyDescent="0.25"/>
  <cols>
    <col min="3" max="3" width="12.85546875" bestFit="1" customWidth="1"/>
    <col min="6" max="6" width="12.85546875" bestFit="1" customWidth="1"/>
    <col min="7" max="11" width="14.7109375" customWidth="1"/>
    <col min="20" max="23" width="12.7109375" customWidth="1"/>
  </cols>
  <sheetData>
    <row r="2" spans="4:22" x14ac:dyDescent="0.45">
      <c r="U2" s="2" t="s">
        <v>14</v>
      </c>
      <c r="V2" s="2" t="s">
        <v>16</v>
      </c>
    </row>
    <row r="3" spans="4:22" x14ac:dyDescent="0.45">
      <c r="D3" s="1"/>
      <c r="U3" s="6">
        <f>synthèse!C4</f>
        <v>215</v>
      </c>
      <c r="V3" s="55">
        <f>synthèse!C5</f>
        <v>1.0500000000000001E-2</v>
      </c>
    </row>
    <row r="4" spans="4:22" x14ac:dyDescent="0.45">
      <c r="G4" s="8"/>
      <c r="H4" s="1"/>
      <c r="I4" s="1"/>
      <c r="J4" s="1"/>
      <c r="K4" s="1"/>
      <c r="L4" s="1"/>
    </row>
    <row r="5" spans="4:22" x14ac:dyDescent="0.45">
      <c r="G5" s="1"/>
      <c r="H5" s="1"/>
      <c r="I5" s="8"/>
      <c r="J5" s="1"/>
      <c r="K5" s="1"/>
      <c r="L5" s="1"/>
    </row>
    <row r="6" spans="4:22" x14ac:dyDescent="0.45">
      <c r="G6" s="1"/>
      <c r="H6" s="1"/>
      <c r="I6" s="1"/>
      <c r="J6" s="1"/>
      <c r="K6" s="1"/>
      <c r="L6" s="1"/>
    </row>
    <row r="7" spans="4:22" x14ac:dyDescent="0.45">
      <c r="G7" s="1"/>
      <c r="H7" s="1"/>
      <c r="I7" s="1"/>
      <c r="J7" s="1"/>
      <c r="K7" s="1"/>
      <c r="L7" s="1"/>
    </row>
  </sheetData>
  <sheetProtection password="FBB4" sheet="1" objects="1" scenarios="1"/>
  <pageMargins left="0.7" right="0.7" top="0.75" bottom="0.75" header="0.3" footer="0.3"/>
  <pageSetup paperSize="9"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7"/>
  <sheetViews>
    <sheetView showGridLines="0" showRowColHeaders="0" workbookViewId="0">
      <pane ySplit="3" topLeftCell="A4" activePane="bottomLeft" state="frozenSplit"/>
      <selection activeCell="C23" sqref="C23"/>
      <selection pane="bottomLeft" activeCell="D59" sqref="D59"/>
    </sheetView>
  </sheetViews>
  <sheetFormatPr baseColWidth="10" defaultRowHeight="15" x14ac:dyDescent="0.25"/>
  <cols>
    <col min="1" max="1" width="2.42578125" customWidth="1"/>
    <col min="15" max="15" width="14.28515625" customWidth="1"/>
    <col min="16" max="16" width="13" customWidth="1"/>
  </cols>
  <sheetData>
    <row r="1" spans="2:19" ht="15.75" x14ac:dyDescent="0.45">
      <c r="G1" s="2" t="s">
        <v>12</v>
      </c>
      <c r="H1" s="2" t="s">
        <v>13</v>
      </c>
      <c r="I1" s="64"/>
      <c r="J1" s="2" t="s">
        <v>17</v>
      </c>
      <c r="K1" s="2"/>
      <c r="L1" s="136" t="s">
        <v>14</v>
      </c>
      <c r="M1" s="9" t="s">
        <v>15</v>
      </c>
      <c r="N1" s="136" t="s">
        <v>16</v>
      </c>
      <c r="O1" s="10" t="s">
        <v>120</v>
      </c>
      <c r="P1" s="130">
        <v>0.125</v>
      </c>
      <c r="Q1" s="136" t="s">
        <v>119</v>
      </c>
    </row>
    <row r="2" spans="2:19" ht="14.25" x14ac:dyDescent="0.45">
      <c r="G2" s="4">
        <f>O2/10</f>
        <v>1</v>
      </c>
      <c r="H2" s="5">
        <v>3</v>
      </c>
      <c r="I2" s="13">
        <v>1.5E-3</v>
      </c>
      <c r="J2" s="149">
        <v>1000</v>
      </c>
      <c r="K2" s="2">
        <v>7000</v>
      </c>
      <c r="L2" s="138">
        <f>synthèse!C4</f>
        <v>215</v>
      </c>
      <c r="M2" s="7">
        <v>1</v>
      </c>
      <c r="N2" s="137">
        <f>synthèse!C5</f>
        <v>1.0500000000000001E-2</v>
      </c>
      <c r="O2" s="128">
        <v>10</v>
      </c>
      <c r="P2" s="132">
        <f>P1</f>
        <v>0.125</v>
      </c>
      <c r="Q2" s="135">
        <f>synthèse!C9</f>
        <v>100</v>
      </c>
    </row>
    <row r="3" spans="2:19" ht="23.65" x14ac:dyDescent="0.7">
      <c r="B3" s="140"/>
      <c r="C3" s="140"/>
      <c r="D3" s="140"/>
      <c r="E3" s="140"/>
      <c r="J3" s="148" t="s">
        <v>153</v>
      </c>
      <c r="N3" s="123"/>
    </row>
    <row r="4" spans="2:19" x14ac:dyDescent="0.25">
      <c r="K4" s="134" t="s">
        <v>35</v>
      </c>
      <c r="L4" s="143" t="s">
        <v>122</v>
      </c>
      <c r="M4" s="143"/>
      <c r="N4" s="143"/>
      <c r="O4" s="143"/>
      <c r="P4" s="143"/>
      <c r="Q4" s="143"/>
      <c r="R4" s="133"/>
      <c r="S4" s="133"/>
    </row>
    <row r="5" spans="2:19" ht="23.25" x14ac:dyDescent="0.35">
      <c r="B5" s="296" t="s">
        <v>110</v>
      </c>
      <c r="C5" s="296"/>
      <c r="D5" s="296"/>
      <c r="E5" s="296"/>
      <c r="F5" s="296"/>
      <c r="G5" s="296"/>
      <c r="H5" s="296"/>
      <c r="K5" s="134" t="s">
        <v>14</v>
      </c>
      <c r="L5" s="143" t="s">
        <v>127</v>
      </c>
      <c r="M5" s="143"/>
      <c r="N5" s="143"/>
      <c r="O5" s="143"/>
      <c r="P5" s="143"/>
      <c r="Q5" s="143"/>
      <c r="R5" s="133"/>
      <c r="S5" s="133"/>
    </row>
    <row r="6" spans="2:19" ht="14.25" x14ac:dyDescent="0.45">
      <c r="K6" s="141" t="s">
        <v>137</v>
      </c>
      <c r="L6" s="143" t="s">
        <v>193</v>
      </c>
      <c r="M6" s="143"/>
      <c r="N6" s="143"/>
      <c r="O6" s="143"/>
      <c r="P6" s="143"/>
      <c r="Q6" s="143"/>
      <c r="R6" s="133"/>
      <c r="S6" s="133"/>
    </row>
    <row r="7" spans="2:19" ht="14.25" x14ac:dyDescent="0.45">
      <c r="B7" s="39"/>
      <c r="C7" s="39"/>
      <c r="K7" s="134" t="s">
        <v>16</v>
      </c>
      <c r="L7" s="143" t="s">
        <v>129</v>
      </c>
      <c r="M7" s="143"/>
      <c r="N7" s="143"/>
      <c r="O7" s="143"/>
      <c r="P7" s="143"/>
      <c r="Q7" s="143"/>
      <c r="R7" s="133"/>
      <c r="S7" s="133"/>
    </row>
    <row r="8" spans="2:19" x14ac:dyDescent="0.25">
      <c r="K8" s="134" t="s">
        <v>121</v>
      </c>
      <c r="L8" s="143" t="s">
        <v>130</v>
      </c>
      <c r="M8" s="143"/>
      <c r="N8" s="143"/>
      <c r="O8" s="143"/>
      <c r="P8" s="143"/>
      <c r="Q8" s="143"/>
      <c r="R8" s="133"/>
      <c r="S8" s="133"/>
    </row>
    <row r="9" spans="2:19" x14ac:dyDescent="0.25">
      <c r="K9" s="134" t="s">
        <v>15</v>
      </c>
      <c r="L9" s="143" t="s">
        <v>128</v>
      </c>
      <c r="M9" s="143"/>
      <c r="N9" s="143"/>
      <c r="O9" s="143"/>
      <c r="P9" s="143"/>
      <c r="Q9" s="143"/>
      <c r="R9" s="133"/>
      <c r="S9" s="133"/>
    </row>
    <row r="10" spans="2:19" ht="18.75" x14ac:dyDescent="0.25">
      <c r="K10" s="144" t="s">
        <v>115</v>
      </c>
      <c r="L10" s="143" t="s">
        <v>145</v>
      </c>
      <c r="M10" s="143"/>
      <c r="N10" s="143"/>
      <c r="O10" s="143"/>
      <c r="P10" s="143"/>
      <c r="Q10" s="143"/>
      <c r="R10" s="133"/>
      <c r="S10" s="133"/>
    </row>
    <row r="11" spans="2:19" ht="15.75" x14ac:dyDescent="0.25">
      <c r="B11" s="126" t="s">
        <v>20</v>
      </c>
      <c r="C11" t="s">
        <v>131</v>
      </c>
      <c r="K11" s="134" t="s">
        <v>13</v>
      </c>
      <c r="L11" s="143" t="s">
        <v>125</v>
      </c>
      <c r="M11" s="143"/>
      <c r="N11" s="143"/>
      <c r="O11" s="143"/>
      <c r="P11" s="143"/>
      <c r="Q11" s="143"/>
      <c r="R11" s="133"/>
      <c r="S11" s="133"/>
    </row>
    <row r="12" spans="2:19" ht="18" x14ac:dyDescent="0.25">
      <c r="B12" s="39" t="s">
        <v>156</v>
      </c>
      <c r="C12" s="40"/>
      <c r="D12" s="40"/>
      <c r="E12" s="40"/>
      <c r="F12" s="39" t="s">
        <v>157</v>
      </c>
      <c r="G12" s="40"/>
      <c r="K12" s="134" t="s">
        <v>12</v>
      </c>
      <c r="L12" s="143" t="s">
        <v>138</v>
      </c>
      <c r="M12" s="143"/>
      <c r="N12" s="143"/>
      <c r="O12" s="143"/>
      <c r="P12" s="143"/>
      <c r="Q12" s="143"/>
      <c r="R12" s="133"/>
      <c r="S12" s="133"/>
    </row>
    <row r="13" spans="2:19" ht="18" x14ac:dyDescent="0.65">
      <c r="B13" s="145" t="s">
        <v>148</v>
      </c>
      <c r="C13" s="129">
        <f>1/$I2/$H2/$G2</f>
        <v>222.2222222222222</v>
      </c>
      <c r="E13" s="74"/>
      <c r="F13" s="145" t="s">
        <v>148</v>
      </c>
      <c r="G13" s="129">
        <f>1/$I2/$H2/$G2/3</f>
        <v>74.074074074074062</v>
      </c>
      <c r="K13" s="142">
        <v>1.5E-3</v>
      </c>
      <c r="L13" s="143" t="s">
        <v>123</v>
      </c>
      <c r="M13" s="143"/>
      <c r="N13" s="143"/>
      <c r="O13" s="143"/>
      <c r="P13" s="143"/>
      <c r="Q13" s="143"/>
      <c r="R13" s="133"/>
      <c r="S13" s="133"/>
    </row>
    <row r="14" spans="2:19" ht="18" x14ac:dyDescent="0.25">
      <c r="B14" s="297" t="s">
        <v>158</v>
      </c>
      <c r="C14" s="297"/>
      <c r="D14" s="166">
        <f>C13*H2</f>
        <v>666.66666666666663</v>
      </c>
      <c r="F14" s="297" t="s">
        <v>158</v>
      </c>
      <c r="G14" s="297"/>
      <c r="H14" s="166">
        <f>G13*H2</f>
        <v>222.22222222222217</v>
      </c>
      <c r="K14" s="134" t="s">
        <v>17</v>
      </c>
      <c r="L14" s="143" t="s">
        <v>126</v>
      </c>
      <c r="M14" s="143"/>
      <c r="N14" s="143"/>
      <c r="O14" s="143"/>
      <c r="P14" s="143"/>
      <c r="Q14" s="143"/>
      <c r="R14" s="133"/>
      <c r="S14" s="133"/>
    </row>
    <row r="15" spans="2:19" ht="15.75" customHeight="1" x14ac:dyDescent="0.25">
      <c r="K15" s="144" t="s">
        <v>116</v>
      </c>
      <c r="L15" s="143" t="s">
        <v>146</v>
      </c>
      <c r="M15" s="143"/>
      <c r="N15" s="143"/>
      <c r="O15" s="143"/>
      <c r="P15" s="143"/>
      <c r="Q15" s="143"/>
      <c r="R15" s="133"/>
      <c r="S15" s="133"/>
    </row>
    <row r="16" spans="2:19" ht="18.75" x14ac:dyDescent="0.25">
      <c r="B16" s="126" t="s">
        <v>22</v>
      </c>
      <c r="C16" t="s">
        <v>111</v>
      </c>
      <c r="K16" s="144" t="s">
        <v>117</v>
      </c>
      <c r="L16" s="143" t="s">
        <v>147</v>
      </c>
      <c r="M16" s="143"/>
      <c r="N16" s="143"/>
      <c r="O16" s="143"/>
      <c r="P16" s="143"/>
      <c r="Q16" s="143"/>
      <c r="R16" s="133"/>
      <c r="S16" s="133"/>
    </row>
    <row r="17" spans="2:19" x14ac:dyDescent="0.25">
      <c r="C17" s="40"/>
      <c r="D17" s="40"/>
      <c r="E17" s="40"/>
      <c r="K17" s="134">
        <v>7000</v>
      </c>
      <c r="L17" s="143" t="s">
        <v>124</v>
      </c>
      <c r="M17" s="143"/>
      <c r="N17" s="143"/>
      <c r="O17" s="143"/>
      <c r="P17" s="143"/>
      <c r="Q17" s="143"/>
      <c r="R17" s="133"/>
      <c r="S17" s="133"/>
    </row>
    <row r="18" spans="2:19" x14ac:dyDescent="0.25">
      <c r="C18" s="127"/>
      <c r="D18" s="125"/>
      <c r="E18" s="74"/>
      <c r="K18" s="134" t="s">
        <v>18</v>
      </c>
      <c r="L18" s="143" t="s">
        <v>113</v>
      </c>
      <c r="M18" s="143"/>
      <c r="N18" s="143"/>
      <c r="O18" s="143"/>
      <c r="P18" s="143"/>
      <c r="Q18" s="143"/>
      <c r="R18" s="133"/>
      <c r="S18" s="133"/>
    </row>
    <row r="19" spans="2:19" ht="18.75" x14ac:dyDescent="0.35">
      <c r="B19" s="146" t="s">
        <v>148</v>
      </c>
      <c r="C19" s="129">
        <f>1/I2/H2/J2*100</f>
        <v>22.222222222222221</v>
      </c>
      <c r="D19" s="39"/>
      <c r="E19" s="39"/>
      <c r="K19" s="147">
        <v>0.125</v>
      </c>
      <c r="L19" s="143" t="s">
        <v>152</v>
      </c>
      <c r="M19" s="143"/>
      <c r="N19" s="143"/>
      <c r="O19" s="143"/>
      <c r="P19" s="143"/>
      <c r="Q19" s="143"/>
      <c r="R19" s="133"/>
      <c r="S19" s="133"/>
    </row>
    <row r="20" spans="2:19" ht="18.75" x14ac:dyDescent="0.25">
      <c r="K20" s="144" t="s">
        <v>118</v>
      </c>
      <c r="L20" s="143" t="s">
        <v>133</v>
      </c>
      <c r="M20" s="143"/>
      <c r="N20" s="143"/>
      <c r="O20" s="143"/>
      <c r="P20" s="143"/>
      <c r="Q20" s="143"/>
      <c r="R20" s="133"/>
      <c r="S20" s="133"/>
    </row>
    <row r="21" spans="2:19" ht="23.25" x14ac:dyDescent="0.35">
      <c r="B21" s="296" t="s">
        <v>112</v>
      </c>
      <c r="C21" s="296"/>
      <c r="D21" s="296"/>
      <c r="E21" s="296"/>
      <c r="F21" s="296"/>
      <c r="G21" s="296"/>
      <c r="H21" s="296"/>
      <c r="K21" s="144" t="s">
        <v>30</v>
      </c>
      <c r="L21" s="143" t="s">
        <v>134</v>
      </c>
      <c r="M21" s="143"/>
      <c r="N21" s="143"/>
      <c r="O21" s="143"/>
      <c r="P21" s="143"/>
      <c r="Q21" s="143"/>
      <c r="R21" s="133"/>
      <c r="S21" s="133"/>
    </row>
    <row r="22" spans="2:19" ht="15.75" x14ac:dyDescent="0.25">
      <c r="K22" s="144" t="s">
        <v>31</v>
      </c>
      <c r="L22" s="143" t="s">
        <v>135</v>
      </c>
      <c r="M22" s="143"/>
      <c r="N22" s="143"/>
      <c r="O22" s="143"/>
      <c r="P22" s="143"/>
      <c r="Q22" s="143"/>
      <c r="R22" s="133"/>
      <c r="S22" s="133"/>
    </row>
    <row r="23" spans="2:19" ht="15.75" x14ac:dyDescent="0.25">
      <c r="K23" s="144" t="s">
        <v>32</v>
      </c>
      <c r="L23" s="143" t="s">
        <v>136</v>
      </c>
      <c r="M23" s="143"/>
      <c r="N23" s="143"/>
      <c r="O23" s="143"/>
      <c r="P23" s="143"/>
      <c r="Q23" s="143"/>
      <c r="R23" s="133"/>
      <c r="S23" s="133"/>
    </row>
    <row r="24" spans="2:19" ht="18.75" x14ac:dyDescent="0.35">
      <c r="B24" s="145" t="s">
        <v>149</v>
      </c>
      <c r="C24" s="129">
        <f>K2*L2/J2/H2/M2</f>
        <v>501.66666666666669</v>
      </c>
    </row>
    <row r="26" spans="2:19" ht="18.75" x14ac:dyDescent="0.35">
      <c r="B26" s="145" t="s">
        <v>150</v>
      </c>
      <c r="C26" t="s">
        <v>114</v>
      </c>
    </row>
    <row r="28" spans="2:19" ht="23.25" x14ac:dyDescent="0.35">
      <c r="B28" s="296" t="s">
        <v>132</v>
      </c>
      <c r="C28" s="296"/>
      <c r="D28" s="296"/>
      <c r="E28" s="296"/>
      <c r="F28" s="296"/>
      <c r="G28" s="296"/>
      <c r="H28" s="296"/>
    </row>
    <row r="30" spans="2:19" ht="18.75" x14ac:dyDescent="0.35">
      <c r="B30" s="145" t="s">
        <v>151</v>
      </c>
      <c r="C30" s="63">
        <f>L2*I2/P2/N2</f>
        <v>245.71428571428569</v>
      </c>
    </row>
    <row r="31" spans="2:19" ht="15.75" x14ac:dyDescent="0.25">
      <c r="B31" s="124"/>
    </row>
    <row r="32" spans="2:19" ht="15.75" x14ac:dyDescent="0.25">
      <c r="B32" s="124"/>
    </row>
    <row r="33" spans="2:12" ht="15.75" x14ac:dyDescent="0.25">
      <c r="B33" s="131"/>
      <c r="C33" s="39"/>
      <c r="D33" s="39"/>
    </row>
    <row r="34" spans="2:12" ht="15.75" x14ac:dyDescent="0.25">
      <c r="B34" s="153" t="s">
        <v>15</v>
      </c>
      <c r="C34" s="155">
        <v>1</v>
      </c>
      <c r="D34" s="151">
        <v>0.75</v>
      </c>
      <c r="E34" s="151">
        <v>0.5</v>
      </c>
      <c r="F34" s="151">
        <v>0.25</v>
      </c>
      <c r="G34" s="151">
        <v>0.125</v>
      </c>
    </row>
    <row r="35" spans="2:12" ht="15.75" x14ac:dyDescent="0.25">
      <c r="B35" s="154" t="s">
        <v>30</v>
      </c>
      <c r="C35" s="152">
        <f>ROUNDUP($L2/$G2/$N2/$Q2/C34,0)</f>
        <v>205</v>
      </c>
      <c r="D35" s="152">
        <f t="shared" ref="D35:G35" si="0">ROUNDUP($L2/$G2/$N2/$Q2/D34,0)</f>
        <v>274</v>
      </c>
      <c r="E35" s="152">
        <f t="shared" si="0"/>
        <v>410</v>
      </c>
      <c r="F35" s="152">
        <f t="shared" si="0"/>
        <v>820</v>
      </c>
      <c r="G35" s="152">
        <f t="shared" si="0"/>
        <v>1639</v>
      </c>
    </row>
    <row r="36" spans="2:12" ht="15.75" x14ac:dyDescent="0.25">
      <c r="B36" s="124"/>
    </row>
    <row r="37" spans="2:12" ht="15.75" x14ac:dyDescent="0.25">
      <c r="B37" s="124"/>
    </row>
    <row r="39" spans="2:12" ht="15.75" x14ac:dyDescent="0.25">
      <c r="B39" s="150" t="s">
        <v>15</v>
      </c>
      <c r="C39" s="155">
        <v>1</v>
      </c>
      <c r="D39" s="151">
        <v>0.75</v>
      </c>
      <c r="E39" s="151">
        <v>0.5</v>
      </c>
      <c r="F39" s="151">
        <v>0.25</v>
      </c>
      <c r="G39" s="151">
        <v>0.125</v>
      </c>
    </row>
    <row r="40" spans="2:12" ht="15.75" x14ac:dyDescent="0.25">
      <c r="B40" s="145" t="s">
        <v>31</v>
      </c>
      <c r="C40" s="63">
        <f>ROUNDUP($L2*$I2/$N2/C39,0)</f>
        <v>31</v>
      </c>
      <c r="D40" s="63">
        <f t="shared" ref="D40:G40" si="1">ROUNDUP($L2*$I2/$N2/D39,0)</f>
        <v>41</v>
      </c>
      <c r="E40" s="63">
        <f t="shared" si="1"/>
        <v>62</v>
      </c>
      <c r="F40" s="63">
        <f t="shared" si="1"/>
        <v>123</v>
      </c>
      <c r="G40" s="63">
        <f t="shared" si="1"/>
        <v>246</v>
      </c>
    </row>
    <row r="41" spans="2:12" ht="15.75" x14ac:dyDescent="0.25">
      <c r="B41" s="124"/>
    </row>
    <row r="42" spans="2:12" ht="15.75" x14ac:dyDescent="0.25">
      <c r="B42" s="124"/>
      <c r="J42" s="200" t="s">
        <v>220</v>
      </c>
    </row>
    <row r="43" spans="2:12" ht="15.75" x14ac:dyDescent="0.25">
      <c r="B43" s="124"/>
      <c r="J43" t="s">
        <v>228</v>
      </c>
    </row>
    <row r="44" spans="2:12" ht="15.75" x14ac:dyDescent="0.25">
      <c r="B44" s="150" t="s">
        <v>15</v>
      </c>
      <c r="C44" s="155">
        <v>1</v>
      </c>
      <c r="D44" s="151">
        <v>0.75</v>
      </c>
      <c r="E44" s="151">
        <v>0.5</v>
      </c>
      <c r="F44" s="151">
        <v>0.25</v>
      </c>
      <c r="G44" s="151">
        <v>0.125</v>
      </c>
    </row>
    <row r="45" spans="2:12" ht="18" x14ac:dyDescent="0.25">
      <c r="B45" s="145" t="s">
        <v>32</v>
      </c>
      <c r="C45" s="63">
        <f>ROUNDUP($L2/3/$G2/$N2/$Q2/C44,0)</f>
        <v>69</v>
      </c>
      <c r="D45" s="63">
        <f t="shared" ref="D45:G45" si="2">ROUNDUP($L2/3/$G2/$N2/$Q2/D44,0)</f>
        <v>92</v>
      </c>
      <c r="E45" s="63">
        <f t="shared" si="2"/>
        <v>137</v>
      </c>
      <c r="F45" s="63">
        <f t="shared" si="2"/>
        <v>274</v>
      </c>
      <c r="G45" s="63">
        <f t="shared" si="2"/>
        <v>547</v>
      </c>
      <c r="J45" s="20" t="s">
        <v>15</v>
      </c>
      <c r="K45" s="20" t="s">
        <v>226</v>
      </c>
      <c r="L45" s="20" t="s">
        <v>227</v>
      </c>
    </row>
    <row r="46" spans="2:12" x14ac:dyDescent="0.25">
      <c r="J46" s="218">
        <v>1</v>
      </c>
      <c r="K46" s="213">
        <f>'nombre d''ouverture fraction fil'!M43</f>
        <v>27.8</v>
      </c>
      <c r="L46" s="219">
        <f>Vmin1/3</f>
        <v>9.2666666666666675</v>
      </c>
    </row>
    <row r="47" spans="2:12" x14ac:dyDescent="0.25">
      <c r="J47" s="220">
        <v>0.75</v>
      </c>
      <c r="K47" s="214">
        <f>'nombre d''ouverture fraction fil'!O43</f>
        <v>37</v>
      </c>
      <c r="L47" s="221">
        <f>Vmin0_75/3</f>
        <v>12.333333333333334</v>
      </c>
    </row>
    <row r="48" spans="2:12" x14ac:dyDescent="0.25">
      <c r="B48" t="s">
        <v>244</v>
      </c>
      <c r="J48" s="222">
        <v>0.5</v>
      </c>
      <c r="K48" s="215">
        <f>'nombre d''ouverture fraction fil'!M46</f>
        <v>55.6</v>
      </c>
      <c r="L48" s="223">
        <f>Vmin0_5/3</f>
        <v>18.533333333333335</v>
      </c>
    </row>
    <row r="49" spans="2:12" ht="15.75" x14ac:dyDescent="0.25">
      <c r="B49" s="150" t="s">
        <v>15</v>
      </c>
      <c r="C49" s="155">
        <v>1</v>
      </c>
      <c r="D49" s="151">
        <v>0.75</v>
      </c>
      <c r="E49" s="151">
        <v>0.5</v>
      </c>
      <c r="F49" s="151">
        <v>0.25</v>
      </c>
      <c r="G49" s="151">
        <v>0.125</v>
      </c>
      <c r="J49" s="224">
        <v>0.25</v>
      </c>
      <c r="K49" s="216">
        <f>'nombre d''ouverture fraction fil'!O46</f>
        <v>111.1</v>
      </c>
      <c r="L49" s="225">
        <f>Vmin0_25/3</f>
        <v>37.033333333333331</v>
      </c>
    </row>
    <row r="50" spans="2:12" ht="15.75" x14ac:dyDescent="0.25">
      <c r="B50" s="145" t="s">
        <v>40</v>
      </c>
      <c r="C50" s="63">
        <f>ROUNDUP(MIN($C$30,C35,MAX(C40,C45)),0)</f>
        <v>69</v>
      </c>
      <c r="D50" s="63">
        <f t="shared" ref="D50:G50" si="3">ROUNDUP(MIN($C$30,D35,MAX(D40,D45)),0)</f>
        <v>92</v>
      </c>
      <c r="E50" s="63">
        <f t="shared" si="3"/>
        <v>137</v>
      </c>
      <c r="F50" s="63">
        <f t="shared" si="3"/>
        <v>246</v>
      </c>
      <c r="G50" s="232">
        <f t="shared" si="3"/>
        <v>246</v>
      </c>
      <c r="J50" s="226">
        <v>0.125</v>
      </c>
      <c r="K50" s="217">
        <f>'nombre d''ouverture fraction fil'!I44</f>
        <v>222.2</v>
      </c>
      <c r="L50" s="227">
        <f>Vmin0_125/3</f>
        <v>74.066666666666663</v>
      </c>
    </row>
    <row r="53" spans="2:12" x14ac:dyDescent="0.25">
      <c r="B53" s="200" t="s">
        <v>237</v>
      </c>
    </row>
    <row r="55" spans="2:12" x14ac:dyDescent="0.25">
      <c r="C55" s="212" t="s">
        <v>238</v>
      </c>
      <c r="D55" s="212"/>
      <c r="E55" s="212"/>
    </row>
    <row r="56" spans="2:12" x14ac:dyDescent="0.25">
      <c r="C56" t="s">
        <v>239</v>
      </c>
    </row>
    <row r="57" spans="2:12" x14ac:dyDescent="0.25">
      <c r="C57" s="212" t="s">
        <v>246</v>
      </c>
    </row>
  </sheetData>
  <sheetProtection password="FBB4" sheet="1" objects="1" scenarios="1"/>
  <mergeCells count="5">
    <mergeCell ref="B5:H5"/>
    <mergeCell ref="B21:H21"/>
    <mergeCell ref="B28:H28"/>
    <mergeCell ref="B14:C14"/>
    <mergeCell ref="F14:G14"/>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workbookViewId="0">
      <selection activeCell="B9" sqref="B9"/>
    </sheetView>
  </sheetViews>
  <sheetFormatPr baseColWidth="10" defaultRowHeight="15" x14ac:dyDescent="0.25"/>
  <cols>
    <col min="1" max="1" width="29.42578125" customWidth="1"/>
    <col min="2" max="2" width="14.85546875" customWidth="1"/>
  </cols>
  <sheetData>
    <row r="2" spans="1:2" x14ac:dyDescent="0.25">
      <c r="A2" s="66" t="s">
        <v>1</v>
      </c>
      <c r="B2" s="67" t="s">
        <v>4</v>
      </c>
    </row>
    <row r="3" spans="1:2" ht="14.25" x14ac:dyDescent="0.45">
      <c r="A3" s="68" t="s">
        <v>74</v>
      </c>
      <c r="B3" s="69">
        <f>synthèse!C4</f>
        <v>215</v>
      </c>
    </row>
    <row r="4" spans="1:2" ht="14.25" x14ac:dyDescent="0.45">
      <c r="A4" s="65" t="s">
        <v>75</v>
      </c>
      <c r="B4" s="70">
        <f>synthèse!C5</f>
        <v>1.0500000000000001E-2</v>
      </c>
    </row>
    <row r="5" spans="1:2" x14ac:dyDescent="0.25">
      <c r="A5" s="68" t="s">
        <v>0</v>
      </c>
      <c r="B5" s="73">
        <f>synthèse!C6</f>
        <v>1</v>
      </c>
    </row>
    <row r="6" spans="1:2" x14ac:dyDescent="0.25">
      <c r="A6" s="71" t="s">
        <v>99</v>
      </c>
      <c r="B6" s="74">
        <v>3</v>
      </c>
    </row>
    <row r="7" spans="1:2" ht="14.25" x14ac:dyDescent="0.45">
      <c r="A7" s="71"/>
      <c r="B7" s="77"/>
    </row>
    <row r="8" spans="1:2" ht="14.25" x14ac:dyDescent="0.45">
      <c r="A8" s="65" t="s">
        <v>100</v>
      </c>
      <c r="B8" s="78">
        <v>15000</v>
      </c>
    </row>
    <row r="9" spans="1:2" ht="14.25" x14ac:dyDescent="0.45">
      <c r="A9" s="76" t="s">
        <v>101</v>
      </c>
      <c r="B9" s="78">
        <v>500</v>
      </c>
    </row>
    <row r="11" spans="1:2" ht="12" customHeight="1" x14ac:dyDescent="0.25"/>
    <row r="12" spans="1:2" ht="15.75" thickBot="1" x14ac:dyDescent="0.3"/>
    <row r="13" spans="1:2" x14ac:dyDescent="0.25">
      <c r="A13" s="298" t="s">
        <v>102</v>
      </c>
      <c r="B13" s="299"/>
    </row>
    <row r="14" spans="1:2" ht="15.75" thickBot="1" x14ac:dyDescent="0.3">
      <c r="A14" s="300"/>
      <c r="B14" s="301"/>
    </row>
    <row r="15" spans="1:2" ht="15.75" thickBot="1" x14ac:dyDescent="0.3">
      <c r="A15" s="81" t="s">
        <v>98</v>
      </c>
      <c r="B15" s="82">
        <v>1000</v>
      </c>
    </row>
    <row r="16" spans="1:2" ht="15.75" thickBot="1" x14ac:dyDescent="0.3">
      <c r="A16" s="79" t="s">
        <v>103</v>
      </c>
      <c r="B16" s="80">
        <v>0.125</v>
      </c>
    </row>
  </sheetData>
  <sheetProtection password="FBB4" sheet="1" objects="1" scenarios="1"/>
  <mergeCells count="1">
    <mergeCell ref="A13:B14"/>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Z38"/>
  <sheetViews>
    <sheetView zoomScale="80" zoomScaleNormal="80" workbookViewId="0">
      <pane xSplit="1" ySplit="3" topLeftCell="B4" activePane="bottomRight" state="frozenSplit"/>
      <selection activeCell="D13" sqref="D13"/>
      <selection pane="topRight" activeCell="D13" sqref="D13"/>
      <selection pane="bottomLeft" activeCell="D13" sqref="D13"/>
      <selection pane="bottomRight" activeCell="Q2" sqref="Q2"/>
    </sheetView>
  </sheetViews>
  <sheetFormatPr baseColWidth="10" defaultRowHeight="15" x14ac:dyDescent="0.25"/>
  <cols>
    <col min="2" max="2" width="13" customWidth="1"/>
    <col min="3" max="3" width="12.5703125" customWidth="1"/>
    <col min="4" max="4" width="12.28515625" customWidth="1"/>
    <col min="10" max="10" width="12.140625" customWidth="1"/>
    <col min="12" max="12" width="12.85546875" bestFit="1" customWidth="1"/>
    <col min="14" max="14" width="12.42578125" customWidth="1"/>
    <col min="16" max="16" width="15.7109375" customWidth="1"/>
    <col min="17" max="17" width="13.28515625" customWidth="1"/>
    <col min="18" max="41" width="7" customWidth="1"/>
    <col min="42" max="42" width="7" style="54" customWidth="1"/>
    <col min="43" max="182" width="7" customWidth="1"/>
    <col min="183" max="183" width="4.85546875" customWidth="1"/>
  </cols>
  <sheetData>
    <row r="1" spans="1:182" ht="15.75" x14ac:dyDescent="0.45">
      <c r="G1" s="2" t="s">
        <v>12</v>
      </c>
      <c r="H1" s="2" t="s">
        <v>13</v>
      </c>
      <c r="I1" s="64"/>
      <c r="J1" s="2" t="s">
        <v>17</v>
      </c>
      <c r="K1" s="2"/>
      <c r="L1" s="2" t="s">
        <v>14</v>
      </c>
      <c r="M1" s="9" t="s">
        <v>15</v>
      </c>
      <c r="N1" s="2" t="s">
        <v>16</v>
      </c>
      <c r="O1" s="10" t="s">
        <v>18</v>
      </c>
      <c r="P1" s="9" t="s">
        <v>19</v>
      </c>
      <c r="Q1" s="46"/>
    </row>
    <row r="2" spans="1:182" ht="14.25" x14ac:dyDescent="0.45">
      <c r="G2" s="4">
        <v>1</v>
      </c>
      <c r="H2" s="5">
        <f>'temps prélévement et saturation'!B6</f>
        <v>3</v>
      </c>
      <c r="I2" s="13">
        <v>1.5E-3</v>
      </c>
      <c r="J2" s="14">
        <v>5800</v>
      </c>
      <c r="K2" s="2">
        <v>7000</v>
      </c>
      <c r="L2" s="6">
        <f>'temps prélévement et saturation'!B3</f>
        <v>215</v>
      </c>
      <c r="M2" s="7">
        <f>'temps prélévement et saturation'!B5</f>
        <v>1</v>
      </c>
      <c r="N2" s="55">
        <f>'temps prélévement et saturation'!B4</f>
        <v>1.0500000000000001E-2</v>
      </c>
      <c r="O2" s="10">
        <v>10</v>
      </c>
      <c r="P2" s="6">
        <v>1000</v>
      </c>
      <c r="Q2" s="47"/>
    </row>
    <row r="3" spans="1:182" ht="14.25" x14ac:dyDescent="0.45">
      <c r="M3" s="48">
        <f>M2</f>
        <v>1</v>
      </c>
    </row>
    <row r="4" spans="1:182" ht="14.25" x14ac:dyDescent="0.45">
      <c r="E4" s="9" t="s">
        <v>15</v>
      </c>
    </row>
    <row r="5" spans="1:182" ht="15.75" x14ac:dyDescent="0.45">
      <c r="B5" s="2" t="s">
        <v>14</v>
      </c>
      <c r="C5" s="2" t="s">
        <v>40</v>
      </c>
      <c r="D5" s="2" t="s">
        <v>16</v>
      </c>
      <c r="E5" s="7">
        <f>M2</f>
        <v>1</v>
      </c>
      <c r="F5" s="2" t="s">
        <v>13</v>
      </c>
      <c r="G5" s="2" t="s">
        <v>12</v>
      </c>
      <c r="J5" s="2" t="s">
        <v>14</v>
      </c>
      <c r="K5" s="2"/>
      <c r="L5" s="7">
        <v>0.125</v>
      </c>
      <c r="M5" s="2" t="s">
        <v>16</v>
      </c>
    </row>
    <row r="6" spans="1:182" ht="14.25" x14ac:dyDescent="0.45">
      <c r="B6" s="6">
        <f>$L$2</f>
        <v>215</v>
      </c>
      <c r="C6" s="2">
        <f>J7</f>
        <v>245.71428571428569</v>
      </c>
      <c r="D6" s="55">
        <f>$N$2</f>
        <v>1.0500000000000001E-2</v>
      </c>
      <c r="E6" s="2">
        <f>$M$3</f>
        <v>1</v>
      </c>
      <c r="F6" s="5">
        <f>$H$2</f>
        <v>3</v>
      </c>
      <c r="G6" s="4">
        <f>G2</f>
        <v>1</v>
      </c>
      <c r="J6" s="6">
        <f>$L$2</f>
        <v>215</v>
      </c>
      <c r="K6" s="13">
        <f>I2</f>
        <v>1.5E-3</v>
      </c>
      <c r="L6" s="16">
        <v>0.125</v>
      </c>
      <c r="M6" s="6">
        <f>$N$2</f>
        <v>1.0500000000000001E-2</v>
      </c>
    </row>
    <row r="7" spans="1:182" ht="15.75" x14ac:dyDescent="0.55000000000000004">
      <c r="A7" s="10" t="s">
        <v>21</v>
      </c>
      <c r="B7" s="15">
        <f>B6/C6/D6/E6/F6/G6</f>
        <v>27.777777777777782</v>
      </c>
      <c r="I7" s="10" t="s">
        <v>27</v>
      </c>
      <c r="J7" s="63">
        <f>J6*K6/L6/M6</f>
        <v>245.71428571428569</v>
      </c>
    </row>
    <row r="8" spans="1:182" ht="15.75" x14ac:dyDescent="0.55000000000000004">
      <c r="A8" s="39"/>
      <c r="B8" s="49"/>
      <c r="I8" t="s">
        <v>41</v>
      </c>
      <c r="J8">
        <f>L2*I2/N2/M3</f>
        <v>30.714285714285712</v>
      </c>
      <c r="K8">
        <v>1</v>
      </c>
      <c r="L8">
        <v>2</v>
      </c>
      <c r="M8">
        <v>3</v>
      </c>
      <c r="N8">
        <v>4</v>
      </c>
      <c r="O8">
        <v>5</v>
      </c>
      <c r="P8">
        <v>6</v>
      </c>
      <c r="Q8">
        <v>7</v>
      </c>
      <c r="R8">
        <v>8</v>
      </c>
      <c r="S8">
        <v>9</v>
      </c>
      <c r="T8">
        <v>10</v>
      </c>
      <c r="U8">
        <v>11</v>
      </c>
      <c r="V8">
        <v>12</v>
      </c>
      <c r="W8">
        <v>13</v>
      </c>
      <c r="X8">
        <v>14</v>
      </c>
      <c r="Y8">
        <v>15</v>
      </c>
      <c r="Z8">
        <v>16</v>
      </c>
      <c r="AA8">
        <v>17</v>
      </c>
      <c r="AB8">
        <v>18</v>
      </c>
      <c r="AC8">
        <v>19</v>
      </c>
      <c r="AD8">
        <v>20</v>
      </c>
      <c r="AE8">
        <v>21</v>
      </c>
      <c r="AF8">
        <v>22</v>
      </c>
      <c r="AG8">
        <v>23</v>
      </c>
      <c r="AH8">
        <v>24</v>
      </c>
      <c r="AI8">
        <v>25</v>
      </c>
      <c r="AJ8">
        <v>26</v>
      </c>
      <c r="AK8">
        <v>27</v>
      </c>
      <c r="AL8">
        <v>28</v>
      </c>
      <c r="AM8">
        <v>29</v>
      </c>
      <c r="AN8">
        <v>30</v>
      </c>
      <c r="AO8">
        <v>31</v>
      </c>
      <c r="AP8">
        <v>32</v>
      </c>
      <c r="AQ8">
        <v>33</v>
      </c>
      <c r="AR8">
        <v>34</v>
      </c>
      <c r="AS8">
        <v>35</v>
      </c>
      <c r="AT8">
        <v>36</v>
      </c>
      <c r="AU8">
        <v>37</v>
      </c>
      <c r="AV8">
        <v>38</v>
      </c>
      <c r="AW8">
        <v>39</v>
      </c>
      <c r="AX8">
        <v>40</v>
      </c>
      <c r="AY8">
        <v>41</v>
      </c>
      <c r="AZ8">
        <v>42</v>
      </c>
      <c r="BA8">
        <v>43</v>
      </c>
      <c r="BB8">
        <v>44</v>
      </c>
      <c r="BC8">
        <v>45</v>
      </c>
      <c r="BD8">
        <v>46</v>
      </c>
      <c r="BE8">
        <v>47</v>
      </c>
      <c r="BF8">
        <v>48</v>
      </c>
      <c r="BG8">
        <v>49</v>
      </c>
      <c r="BH8">
        <v>50</v>
      </c>
      <c r="BI8">
        <v>51</v>
      </c>
      <c r="BJ8">
        <v>52</v>
      </c>
      <c r="BK8">
        <v>53</v>
      </c>
      <c r="BL8">
        <v>54</v>
      </c>
      <c r="BM8">
        <v>55</v>
      </c>
      <c r="BN8">
        <v>56</v>
      </c>
      <c r="BO8">
        <v>57</v>
      </c>
      <c r="BP8">
        <v>58</v>
      </c>
      <c r="BQ8">
        <v>59</v>
      </c>
      <c r="BR8">
        <v>60</v>
      </c>
      <c r="BS8">
        <v>61</v>
      </c>
      <c r="BT8">
        <v>62</v>
      </c>
      <c r="BU8">
        <v>63</v>
      </c>
      <c r="BV8">
        <v>64</v>
      </c>
      <c r="BW8">
        <v>65</v>
      </c>
      <c r="BX8">
        <v>66</v>
      </c>
      <c r="BY8">
        <v>67</v>
      </c>
      <c r="BZ8">
        <v>68</v>
      </c>
      <c r="CA8">
        <v>69</v>
      </c>
      <c r="CB8">
        <v>70</v>
      </c>
      <c r="CC8">
        <v>71</v>
      </c>
      <c r="CD8">
        <v>72</v>
      </c>
      <c r="CE8">
        <v>73</v>
      </c>
      <c r="CF8">
        <v>74</v>
      </c>
      <c r="CG8">
        <v>75</v>
      </c>
      <c r="CH8">
        <v>76</v>
      </c>
      <c r="CI8">
        <v>77</v>
      </c>
      <c r="CJ8">
        <v>78</v>
      </c>
      <c r="CK8">
        <v>79</v>
      </c>
      <c r="CL8">
        <v>80</v>
      </c>
      <c r="CM8">
        <v>81</v>
      </c>
      <c r="CN8">
        <v>82</v>
      </c>
      <c r="CO8">
        <v>83</v>
      </c>
      <c r="CP8">
        <v>84</v>
      </c>
      <c r="CQ8">
        <v>85</v>
      </c>
      <c r="CR8">
        <v>86</v>
      </c>
      <c r="CS8">
        <v>87</v>
      </c>
      <c r="CT8">
        <v>88</v>
      </c>
      <c r="CU8">
        <v>89</v>
      </c>
      <c r="CV8">
        <v>90</v>
      </c>
      <c r="CW8">
        <v>91</v>
      </c>
      <c r="CX8">
        <v>92</v>
      </c>
      <c r="CY8">
        <v>93</v>
      </c>
      <c r="CZ8">
        <v>94</v>
      </c>
      <c r="DA8">
        <v>95</v>
      </c>
      <c r="DB8">
        <v>96</v>
      </c>
      <c r="DC8">
        <v>97</v>
      </c>
      <c r="DD8">
        <v>98</v>
      </c>
      <c r="DE8">
        <v>99</v>
      </c>
      <c r="DF8">
        <v>100</v>
      </c>
      <c r="DG8">
        <v>101</v>
      </c>
      <c r="DH8">
        <v>102</v>
      </c>
      <c r="DI8">
        <v>103</v>
      </c>
      <c r="DJ8">
        <v>104</v>
      </c>
      <c r="DK8">
        <v>105</v>
      </c>
      <c r="DL8">
        <v>106</v>
      </c>
      <c r="DM8">
        <v>107</v>
      </c>
      <c r="DN8">
        <v>108</v>
      </c>
      <c r="DO8">
        <v>109</v>
      </c>
      <c r="DP8">
        <v>110</v>
      </c>
      <c r="DQ8">
        <v>111</v>
      </c>
      <c r="DR8">
        <v>112</v>
      </c>
      <c r="DS8">
        <v>113</v>
      </c>
      <c r="DT8">
        <v>114</v>
      </c>
      <c r="DU8">
        <v>115</v>
      </c>
      <c r="DV8">
        <v>116</v>
      </c>
      <c r="DW8">
        <v>117</v>
      </c>
      <c r="DX8">
        <v>118</v>
      </c>
      <c r="DY8">
        <v>119</v>
      </c>
      <c r="DZ8">
        <v>120</v>
      </c>
      <c r="EA8">
        <v>121</v>
      </c>
      <c r="EB8">
        <v>122</v>
      </c>
      <c r="EC8">
        <v>123</v>
      </c>
      <c r="ED8">
        <v>124</v>
      </c>
      <c r="EE8">
        <v>125</v>
      </c>
      <c r="EF8">
        <v>126</v>
      </c>
      <c r="EG8">
        <v>127</v>
      </c>
      <c r="EH8">
        <v>128</v>
      </c>
      <c r="EI8">
        <v>129</v>
      </c>
      <c r="EJ8">
        <v>130</v>
      </c>
      <c r="EK8">
        <v>131</v>
      </c>
      <c r="EL8">
        <v>132</v>
      </c>
      <c r="EM8">
        <v>133</v>
      </c>
      <c r="EN8">
        <v>134</v>
      </c>
      <c r="EO8">
        <v>135</v>
      </c>
      <c r="EP8">
        <v>136</v>
      </c>
      <c r="EQ8">
        <v>137</v>
      </c>
      <c r="ER8">
        <v>138</v>
      </c>
      <c r="ES8">
        <v>139</v>
      </c>
      <c r="ET8">
        <v>140</v>
      </c>
      <c r="EU8">
        <v>141</v>
      </c>
      <c r="EV8">
        <v>142</v>
      </c>
      <c r="EW8">
        <v>143</v>
      </c>
      <c r="EX8">
        <v>144</v>
      </c>
      <c r="EY8">
        <v>145</v>
      </c>
      <c r="EZ8">
        <v>146</v>
      </c>
      <c r="FA8">
        <v>147</v>
      </c>
      <c r="FB8">
        <v>148</v>
      </c>
      <c r="FC8">
        <v>149</v>
      </c>
      <c r="FD8">
        <v>150</v>
      </c>
      <c r="FE8">
        <v>151</v>
      </c>
      <c r="FF8">
        <v>152</v>
      </c>
      <c r="FG8">
        <v>153</v>
      </c>
      <c r="FH8">
        <v>154</v>
      </c>
      <c r="FI8">
        <v>155</v>
      </c>
      <c r="FJ8">
        <v>156</v>
      </c>
      <c r="FK8">
        <v>157</v>
      </c>
      <c r="FL8">
        <v>158</v>
      </c>
      <c r="FM8">
        <v>159</v>
      </c>
      <c r="FN8">
        <v>160</v>
      </c>
      <c r="FO8">
        <v>161</v>
      </c>
      <c r="FP8">
        <v>162</v>
      </c>
      <c r="FQ8">
        <v>163</v>
      </c>
      <c r="FR8">
        <v>164</v>
      </c>
      <c r="FS8">
        <v>165</v>
      </c>
      <c r="FT8">
        <v>166</v>
      </c>
      <c r="FU8">
        <v>167</v>
      </c>
      <c r="FV8">
        <v>168</v>
      </c>
      <c r="FW8">
        <v>169</v>
      </c>
      <c r="FX8">
        <v>170</v>
      </c>
      <c r="FY8">
        <v>171</v>
      </c>
      <c r="FZ8">
        <v>172</v>
      </c>
    </row>
    <row r="9" spans="1:182" ht="14.25" x14ac:dyDescent="0.45">
      <c r="A9" s="39"/>
      <c r="B9" s="49"/>
      <c r="AP9"/>
    </row>
    <row r="10" spans="1:182" ht="14.25" x14ac:dyDescent="0.45">
      <c r="A10" s="39"/>
      <c r="B10" s="49"/>
      <c r="G10" s="75">
        <f>C12</f>
        <v>215</v>
      </c>
      <c r="H10">
        <f>(2*'temps prélévement et saturation'!B9)/50</f>
        <v>20</v>
      </c>
      <c r="I10" t="s">
        <v>76</v>
      </c>
      <c r="J10">
        <f>'temps prélévement et saturation'!B8-'temps prélévement et saturation'!B9</f>
        <v>14500</v>
      </c>
      <c r="K10" s="72">
        <f>ROUND(J10+$H$10,0)</f>
        <v>14520</v>
      </c>
      <c r="L10" s="72">
        <f t="shared" ref="L10:BW10" si="0">ROUND(K10+$H$10,0)</f>
        <v>14540</v>
      </c>
      <c r="M10" s="72">
        <f t="shared" si="0"/>
        <v>14560</v>
      </c>
      <c r="N10" s="72">
        <f t="shared" si="0"/>
        <v>14580</v>
      </c>
      <c r="O10" s="72">
        <f t="shared" si="0"/>
        <v>14600</v>
      </c>
      <c r="P10" s="72">
        <f t="shared" si="0"/>
        <v>14620</v>
      </c>
      <c r="Q10" s="72">
        <f t="shared" si="0"/>
        <v>14640</v>
      </c>
      <c r="R10" s="72">
        <f t="shared" si="0"/>
        <v>14660</v>
      </c>
      <c r="S10" s="72">
        <f t="shared" si="0"/>
        <v>14680</v>
      </c>
      <c r="T10" s="72">
        <f t="shared" si="0"/>
        <v>14700</v>
      </c>
      <c r="U10" s="72">
        <f t="shared" si="0"/>
        <v>14720</v>
      </c>
      <c r="V10" s="72">
        <f t="shared" si="0"/>
        <v>14740</v>
      </c>
      <c r="W10" s="72">
        <f t="shared" si="0"/>
        <v>14760</v>
      </c>
      <c r="X10" s="72">
        <f t="shared" si="0"/>
        <v>14780</v>
      </c>
      <c r="Y10" s="72">
        <f t="shared" si="0"/>
        <v>14800</v>
      </c>
      <c r="Z10" s="72">
        <f t="shared" si="0"/>
        <v>14820</v>
      </c>
      <c r="AA10" s="72">
        <f t="shared" si="0"/>
        <v>14840</v>
      </c>
      <c r="AB10" s="72">
        <f t="shared" si="0"/>
        <v>14860</v>
      </c>
      <c r="AC10" s="72">
        <f t="shared" si="0"/>
        <v>14880</v>
      </c>
      <c r="AD10" s="72">
        <f t="shared" si="0"/>
        <v>14900</v>
      </c>
      <c r="AE10" s="72">
        <f t="shared" si="0"/>
        <v>14920</v>
      </c>
      <c r="AF10" s="72">
        <f t="shared" si="0"/>
        <v>14940</v>
      </c>
      <c r="AG10" s="72">
        <f t="shared" si="0"/>
        <v>14960</v>
      </c>
      <c r="AH10" s="72">
        <f t="shared" si="0"/>
        <v>14980</v>
      </c>
      <c r="AI10" s="72">
        <f t="shared" si="0"/>
        <v>15000</v>
      </c>
      <c r="AJ10" s="72">
        <f t="shared" si="0"/>
        <v>15020</v>
      </c>
      <c r="AK10" s="72">
        <f t="shared" si="0"/>
        <v>15040</v>
      </c>
      <c r="AL10" s="72">
        <f t="shared" si="0"/>
        <v>15060</v>
      </c>
      <c r="AM10" s="72">
        <f t="shared" si="0"/>
        <v>15080</v>
      </c>
      <c r="AN10" s="72">
        <f t="shared" si="0"/>
        <v>15100</v>
      </c>
      <c r="AO10" s="72">
        <f t="shared" si="0"/>
        <v>15120</v>
      </c>
      <c r="AP10" s="72">
        <f t="shared" si="0"/>
        <v>15140</v>
      </c>
      <c r="AQ10" s="72">
        <f t="shared" si="0"/>
        <v>15160</v>
      </c>
      <c r="AR10" s="72">
        <f t="shared" si="0"/>
        <v>15180</v>
      </c>
      <c r="AS10" s="72">
        <f t="shared" si="0"/>
        <v>15200</v>
      </c>
      <c r="AT10" s="72">
        <f t="shared" si="0"/>
        <v>15220</v>
      </c>
      <c r="AU10" s="72">
        <f t="shared" si="0"/>
        <v>15240</v>
      </c>
      <c r="AV10" s="72">
        <f t="shared" si="0"/>
        <v>15260</v>
      </c>
      <c r="AW10" s="72">
        <f t="shared" si="0"/>
        <v>15280</v>
      </c>
      <c r="AX10" s="72">
        <f t="shared" si="0"/>
        <v>15300</v>
      </c>
      <c r="AY10" s="72">
        <f t="shared" si="0"/>
        <v>15320</v>
      </c>
      <c r="AZ10" s="72">
        <f t="shared" si="0"/>
        <v>15340</v>
      </c>
      <c r="BA10" s="72">
        <f t="shared" si="0"/>
        <v>15360</v>
      </c>
      <c r="BB10" s="72">
        <f t="shared" si="0"/>
        <v>15380</v>
      </c>
      <c r="BC10" s="72">
        <f t="shared" si="0"/>
        <v>15400</v>
      </c>
      <c r="BD10" s="72">
        <f t="shared" si="0"/>
        <v>15420</v>
      </c>
      <c r="BE10" s="72">
        <f t="shared" si="0"/>
        <v>15440</v>
      </c>
      <c r="BF10" s="72">
        <f t="shared" si="0"/>
        <v>15460</v>
      </c>
      <c r="BG10" s="72">
        <f t="shared" si="0"/>
        <v>15480</v>
      </c>
      <c r="BH10" s="72">
        <f t="shared" si="0"/>
        <v>15500</v>
      </c>
      <c r="BI10" s="72">
        <f t="shared" si="0"/>
        <v>15520</v>
      </c>
      <c r="BJ10" s="72">
        <f t="shared" si="0"/>
        <v>15540</v>
      </c>
      <c r="BK10" s="72">
        <f t="shared" si="0"/>
        <v>15560</v>
      </c>
      <c r="BL10" s="72">
        <f t="shared" si="0"/>
        <v>15580</v>
      </c>
      <c r="BM10" s="72">
        <f t="shared" si="0"/>
        <v>15600</v>
      </c>
      <c r="BN10" s="72">
        <f t="shared" si="0"/>
        <v>15620</v>
      </c>
      <c r="BO10" s="72">
        <f t="shared" si="0"/>
        <v>15640</v>
      </c>
      <c r="BP10" s="72">
        <f t="shared" si="0"/>
        <v>15660</v>
      </c>
      <c r="BQ10" s="72">
        <f t="shared" si="0"/>
        <v>15680</v>
      </c>
      <c r="BR10" s="72">
        <f t="shared" si="0"/>
        <v>15700</v>
      </c>
      <c r="BS10" s="72">
        <f t="shared" si="0"/>
        <v>15720</v>
      </c>
      <c r="BT10" s="72">
        <f t="shared" si="0"/>
        <v>15740</v>
      </c>
      <c r="BU10" s="72">
        <f t="shared" si="0"/>
        <v>15760</v>
      </c>
      <c r="BV10" s="72">
        <f t="shared" si="0"/>
        <v>15780</v>
      </c>
      <c r="BW10" s="72">
        <f t="shared" si="0"/>
        <v>15800</v>
      </c>
      <c r="BX10" s="72">
        <f t="shared" ref="BX10:EI10" si="1">ROUND(BW10+$H$10,0)</f>
        <v>15820</v>
      </c>
      <c r="BY10" s="72">
        <f t="shared" si="1"/>
        <v>15840</v>
      </c>
      <c r="BZ10" s="72">
        <f t="shared" si="1"/>
        <v>15860</v>
      </c>
      <c r="CA10" s="72">
        <f t="shared" si="1"/>
        <v>15880</v>
      </c>
      <c r="CB10" s="72">
        <f t="shared" si="1"/>
        <v>15900</v>
      </c>
      <c r="CC10" s="72">
        <f t="shared" si="1"/>
        <v>15920</v>
      </c>
      <c r="CD10" s="72">
        <f t="shared" si="1"/>
        <v>15940</v>
      </c>
      <c r="CE10" s="72">
        <f t="shared" si="1"/>
        <v>15960</v>
      </c>
      <c r="CF10" s="72">
        <f t="shared" si="1"/>
        <v>15980</v>
      </c>
      <c r="CG10" s="72">
        <f t="shared" si="1"/>
        <v>16000</v>
      </c>
      <c r="CH10" s="72">
        <f t="shared" si="1"/>
        <v>16020</v>
      </c>
      <c r="CI10" s="72">
        <f t="shared" si="1"/>
        <v>16040</v>
      </c>
      <c r="CJ10" s="72">
        <f t="shared" si="1"/>
        <v>16060</v>
      </c>
      <c r="CK10" s="72">
        <f t="shared" si="1"/>
        <v>16080</v>
      </c>
      <c r="CL10" s="72">
        <f t="shared" si="1"/>
        <v>16100</v>
      </c>
      <c r="CM10" s="72">
        <f t="shared" si="1"/>
        <v>16120</v>
      </c>
      <c r="CN10" s="72">
        <f t="shared" si="1"/>
        <v>16140</v>
      </c>
      <c r="CO10" s="72">
        <f t="shared" si="1"/>
        <v>16160</v>
      </c>
      <c r="CP10" s="72">
        <f t="shared" si="1"/>
        <v>16180</v>
      </c>
      <c r="CQ10" s="72">
        <f t="shared" si="1"/>
        <v>16200</v>
      </c>
      <c r="CR10" s="72">
        <f t="shared" si="1"/>
        <v>16220</v>
      </c>
      <c r="CS10" s="72">
        <f t="shared" si="1"/>
        <v>16240</v>
      </c>
      <c r="CT10" s="72">
        <f t="shared" si="1"/>
        <v>16260</v>
      </c>
      <c r="CU10" s="72">
        <f t="shared" si="1"/>
        <v>16280</v>
      </c>
      <c r="CV10" s="72">
        <f t="shared" si="1"/>
        <v>16300</v>
      </c>
      <c r="CW10" s="72">
        <f t="shared" si="1"/>
        <v>16320</v>
      </c>
      <c r="CX10" s="72">
        <f t="shared" si="1"/>
        <v>16340</v>
      </c>
      <c r="CY10" s="72">
        <f t="shared" si="1"/>
        <v>16360</v>
      </c>
      <c r="CZ10" s="72">
        <f t="shared" si="1"/>
        <v>16380</v>
      </c>
      <c r="DA10" s="72">
        <f t="shared" si="1"/>
        <v>16400</v>
      </c>
      <c r="DB10" s="72">
        <f t="shared" si="1"/>
        <v>16420</v>
      </c>
      <c r="DC10" s="72">
        <f t="shared" si="1"/>
        <v>16440</v>
      </c>
      <c r="DD10" s="72">
        <f t="shared" si="1"/>
        <v>16460</v>
      </c>
      <c r="DE10" s="72">
        <f t="shared" si="1"/>
        <v>16480</v>
      </c>
      <c r="DF10" s="72">
        <f t="shared" si="1"/>
        <v>16500</v>
      </c>
      <c r="DG10" s="72">
        <f t="shared" si="1"/>
        <v>16520</v>
      </c>
      <c r="DH10" s="72">
        <f t="shared" si="1"/>
        <v>16540</v>
      </c>
      <c r="DI10" s="72">
        <f t="shared" si="1"/>
        <v>16560</v>
      </c>
      <c r="DJ10" s="72">
        <f t="shared" si="1"/>
        <v>16580</v>
      </c>
      <c r="DK10" s="72">
        <f t="shared" si="1"/>
        <v>16600</v>
      </c>
      <c r="DL10" s="72">
        <f t="shared" si="1"/>
        <v>16620</v>
      </c>
      <c r="DM10" s="72">
        <f t="shared" si="1"/>
        <v>16640</v>
      </c>
      <c r="DN10" s="72">
        <f t="shared" si="1"/>
        <v>16660</v>
      </c>
      <c r="DO10" s="72">
        <f t="shared" si="1"/>
        <v>16680</v>
      </c>
      <c r="DP10" s="72">
        <f t="shared" si="1"/>
        <v>16700</v>
      </c>
      <c r="DQ10" s="72">
        <f t="shared" si="1"/>
        <v>16720</v>
      </c>
      <c r="DR10" s="72">
        <f t="shared" si="1"/>
        <v>16740</v>
      </c>
      <c r="DS10" s="72">
        <f t="shared" si="1"/>
        <v>16760</v>
      </c>
      <c r="DT10" s="72">
        <f t="shared" si="1"/>
        <v>16780</v>
      </c>
      <c r="DU10" s="72">
        <f t="shared" si="1"/>
        <v>16800</v>
      </c>
      <c r="DV10" s="72">
        <f t="shared" si="1"/>
        <v>16820</v>
      </c>
      <c r="DW10" s="72">
        <f t="shared" si="1"/>
        <v>16840</v>
      </c>
      <c r="DX10" s="72">
        <f t="shared" si="1"/>
        <v>16860</v>
      </c>
      <c r="DY10" s="72">
        <f t="shared" si="1"/>
        <v>16880</v>
      </c>
      <c r="DZ10" s="72">
        <f t="shared" si="1"/>
        <v>16900</v>
      </c>
      <c r="EA10" s="72">
        <f t="shared" si="1"/>
        <v>16920</v>
      </c>
      <c r="EB10" s="72">
        <f t="shared" si="1"/>
        <v>16940</v>
      </c>
      <c r="EC10" s="72">
        <f t="shared" si="1"/>
        <v>16960</v>
      </c>
      <c r="ED10" s="72">
        <f t="shared" si="1"/>
        <v>16980</v>
      </c>
      <c r="EE10" s="72">
        <f t="shared" si="1"/>
        <v>17000</v>
      </c>
      <c r="EF10" s="72">
        <f t="shared" si="1"/>
        <v>17020</v>
      </c>
      <c r="EG10" s="72">
        <f t="shared" si="1"/>
        <v>17040</v>
      </c>
      <c r="EH10" s="72">
        <f t="shared" si="1"/>
        <v>17060</v>
      </c>
      <c r="EI10" s="72">
        <f t="shared" si="1"/>
        <v>17080</v>
      </c>
      <c r="EJ10" s="72">
        <f t="shared" ref="EJ10:FZ10" si="2">ROUND(EI10+$H$10,0)</f>
        <v>17100</v>
      </c>
      <c r="EK10" s="72">
        <f t="shared" si="2"/>
        <v>17120</v>
      </c>
      <c r="EL10" s="72">
        <f t="shared" si="2"/>
        <v>17140</v>
      </c>
      <c r="EM10" s="72">
        <f t="shared" si="2"/>
        <v>17160</v>
      </c>
      <c r="EN10" s="72">
        <f t="shared" si="2"/>
        <v>17180</v>
      </c>
      <c r="EO10" s="72">
        <f t="shared" si="2"/>
        <v>17200</v>
      </c>
      <c r="EP10" s="72">
        <f t="shared" si="2"/>
        <v>17220</v>
      </c>
      <c r="EQ10" s="72">
        <f t="shared" si="2"/>
        <v>17240</v>
      </c>
      <c r="ER10" s="72">
        <f t="shared" si="2"/>
        <v>17260</v>
      </c>
      <c r="ES10" s="72">
        <f t="shared" si="2"/>
        <v>17280</v>
      </c>
      <c r="ET10" s="72">
        <f t="shared" si="2"/>
        <v>17300</v>
      </c>
      <c r="EU10" s="72">
        <f t="shared" si="2"/>
        <v>17320</v>
      </c>
      <c r="EV10" s="72">
        <f t="shared" si="2"/>
        <v>17340</v>
      </c>
      <c r="EW10" s="72">
        <f t="shared" si="2"/>
        <v>17360</v>
      </c>
      <c r="EX10" s="72">
        <f t="shared" si="2"/>
        <v>17380</v>
      </c>
      <c r="EY10" s="72">
        <f t="shared" si="2"/>
        <v>17400</v>
      </c>
      <c r="EZ10" s="72">
        <f t="shared" si="2"/>
        <v>17420</v>
      </c>
      <c r="FA10" s="72">
        <f t="shared" si="2"/>
        <v>17440</v>
      </c>
      <c r="FB10" s="72">
        <f t="shared" si="2"/>
        <v>17460</v>
      </c>
      <c r="FC10" s="72">
        <f t="shared" si="2"/>
        <v>17480</v>
      </c>
      <c r="FD10" s="72">
        <f t="shared" si="2"/>
        <v>17500</v>
      </c>
      <c r="FE10" s="72">
        <f t="shared" si="2"/>
        <v>17520</v>
      </c>
      <c r="FF10" s="72">
        <f t="shared" si="2"/>
        <v>17540</v>
      </c>
      <c r="FG10" s="72">
        <f t="shared" si="2"/>
        <v>17560</v>
      </c>
      <c r="FH10" s="72">
        <f t="shared" si="2"/>
        <v>17580</v>
      </c>
      <c r="FI10" s="72">
        <f t="shared" si="2"/>
        <v>17600</v>
      </c>
      <c r="FJ10" s="72">
        <f t="shared" si="2"/>
        <v>17620</v>
      </c>
      <c r="FK10" s="72">
        <f t="shared" si="2"/>
        <v>17640</v>
      </c>
      <c r="FL10" s="72">
        <f t="shared" si="2"/>
        <v>17660</v>
      </c>
      <c r="FM10" s="72">
        <f t="shared" si="2"/>
        <v>17680</v>
      </c>
      <c r="FN10" s="72">
        <f t="shared" si="2"/>
        <v>17700</v>
      </c>
      <c r="FO10" s="72">
        <f t="shared" si="2"/>
        <v>17720</v>
      </c>
      <c r="FP10" s="72">
        <f t="shared" si="2"/>
        <v>17740</v>
      </c>
      <c r="FQ10" s="72">
        <f t="shared" si="2"/>
        <v>17760</v>
      </c>
      <c r="FR10" s="72">
        <f t="shared" si="2"/>
        <v>17780</v>
      </c>
      <c r="FS10" s="72">
        <f t="shared" si="2"/>
        <v>17800</v>
      </c>
      <c r="FT10" s="72">
        <f t="shared" si="2"/>
        <v>17820</v>
      </c>
      <c r="FU10" s="72">
        <f t="shared" si="2"/>
        <v>17840</v>
      </c>
      <c r="FV10" s="72">
        <f t="shared" si="2"/>
        <v>17860</v>
      </c>
      <c r="FW10" s="72">
        <f t="shared" si="2"/>
        <v>17880</v>
      </c>
      <c r="FX10" s="72">
        <f t="shared" si="2"/>
        <v>17900</v>
      </c>
      <c r="FY10" s="72">
        <f t="shared" si="2"/>
        <v>17920</v>
      </c>
      <c r="FZ10" s="72">
        <f t="shared" si="2"/>
        <v>17940</v>
      </c>
    </row>
    <row r="11" spans="1:182" ht="15.75" x14ac:dyDescent="0.45">
      <c r="B11" s="2"/>
      <c r="C11" s="2" t="s">
        <v>14</v>
      </c>
      <c r="D11" s="2" t="s">
        <v>17</v>
      </c>
      <c r="E11" s="2" t="s">
        <v>13</v>
      </c>
      <c r="F11" s="7">
        <v>0.125</v>
      </c>
      <c r="H11">
        <v>1</v>
      </c>
      <c r="I11" t="s">
        <v>61</v>
      </c>
      <c r="J11" s="30">
        <f>$B$12*$G$10/J10/$E$12/$H$11</f>
        <v>34.597701149425284</v>
      </c>
      <c r="K11" s="30">
        <f t="shared" ref="K11:BV11" si="3">$B$12*$G$10/K10/$E$12/$H$11</f>
        <v>34.550045913682276</v>
      </c>
      <c r="L11" s="30">
        <f t="shared" si="3"/>
        <v>34.50252177900046</v>
      </c>
      <c r="M11" s="30">
        <f t="shared" si="3"/>
        <v>34.455128205128204</v>
      </c>
      <c r="N11" s="30">
        <f t="shared" si="3"/>
        <v>34.407864654778237</v>
      </c>
      <c r="O11" s="30">
        <f t="shared" si="3"/>
        <v>34.360730593607308</v>
      </c>
      <c r="P11" s="30">
        <f t="shared" si="3"/>
        <v>34.313725490196077</v>
      </c>
      <c r="Q11" s="30">
        <f t="shared" si="3"/>
        <v>34.266848816029146</v>
      </c>
      <c r="R11" s="30">
        <f t="shared" si="3"/>
        <v>34.220100045475213</v>
      </c>
      <c r="S11" s="30">
        <f t="shared" si="3"/>
        <v>34.173478655767482</v>
      </c>
      <c r="T11" s="30">
        <f t="shared" si="3"/>
        <v>34.126984126984127</v>
      </c>
      <c r="U11" s="30">
        <f t="shared" si="3"/>
        <v>34.080615942028984</v>
      </c>
      <c r="V11" s="30">
        <f t="shared" si="3"/>
        <v>34.034373586612396</v>
      </c>
      <c r="W11" s="30">
        <f t="shared" si="3"/>
        <v>33.988256549232155</v>
      </c>
      <c r="X11" s="30">
        <f t="shared" si="3"/>
        <v>33.942264321154717</v>
      </c>
      <c r="Y11" s="30">
        <f t="shared" si="3"/>
        <v>33.896396396396398</v>
      </c>
      <c r="Z11" s="30">
        <f t="shared" si="3"/>
        <v>33.850652271704902</v>
      </c>
      <c r="AA11" s="30">
        <f t="shared" si="3"/>
        <v>33.80503144654088</v>
      </c>
      <c r="AB11" s="30">
        <f t="shared" si="3"/>
        <v>33.759533423059672</v>
      </c>
      <c r="AC11" s="30">
        <f t="shared" si="3"/>
        <v>33.714157706093189</v>
      </c>
      <c r="AD11" s="30">
        <f t="shared" si="3"/>
        <v>33.66890380313199</v>
      </c>
      <c r="AE11" s="30">
        <f t="shared" si="3"/>
        <v>33.623771224307418</v>
      </c>
      <c r="AF11" s="30">
        <f t="shared" si="3"/>
        <v>33.57875948237394</v>
      </c>
      <c r="AG11" s="30">
        <f t="shared" si="3"/>
        <v>33.533868092691627</v>
      </c>
      <c r="AH11" s="30">
        <f t="shared" si="3"/>
        <v>33.48909657320872</v>
      </c>
      <c r="AI11" s="30">
        <f t="shared" si="3"/>
        <v>33.444444444444443</v>
      </c>
      <c r="AJ11" s="30">
        <f t="shared" si="3"/>
        <v>33.399911229471819</v>
      </c>
      <c r="AK11" s="30">
        <f t="shared" si="3"/>
        <v>33.355496453900706</v>
      </c>
      <c r="AL11" s="30">
        <f t="shared" si="3"/>
        <v>33.311199645861002</v>
      </c>
      <c r="AM11" s="30">
        <f t="shared" si="3"/>
        <v>33.267020335985855</v>
      </c>
      <c r="AN11" s="30">
        <f t="shared" si="3"/>
        <v>33.22295805739514</v>
      </c>
      <c r="AO11" s="30">
        <f t="shared" si="3"/>
        <v>33.179012345679013</v>
      </c>
      <c r="AP11" s="30">
        <f t="shared" si="3"/>
        <v>33.135182738881547</v>
      </c>
      <c r="AQ11" s="30">
        <f t="shared" si="3"/>
        <v>33.091468777484607</v>
      </c>
      <c r="AR11" s="30">
        <f t="shared" si="3"/>
        <v>33.047870004391747</v>
      </c>
      <c r="AS11" s="30">
        <f t="shared" si="3"/>
        <v>33.004385964912281</v>
      </c>
      <c r="AT11" s="30">
        <f t="shared" si="3"/>
        <v>32.961016206745512</v>
      </c>
      <c r="AU11" s="30">
        <f t="shared" si="3"/>
        <v>32.917760279965002</v>
      </c>
      <c r="AV11" s="30">
        <f t="shared" si="3"/>
        <v>32.874617737003057</v>
      </c>
      <c r="AW11" s="30">
        <f t="shared" si="3"/>
        <v>32.831588132635254</v>
      </c>
      <c r="AX11" s="30">
        <f t="shared" si="3"/>
        <v>32.788671023965144</v>
      </c>
      <c r="AY11" s="30">
        <f t="shared" si="3"/>
        <v>32.745865970409049</v>
      </c>
      <c r="AZ11" s="30">
        <f t="shared" si="3"/>
        <v>32.703172533681006</v>
      </c>
      <c r="BA11" s="30">
        <f t="shared" si="3"/>
        <v>32.660590277777779</v>
      </c>
      <c r="BB11" s="30">
        <f t="shared" si="3"/>
        <v>32.618118768964024</v>
      </c>
      <c r="BC11" s="30">
        <f t="shared" si="3"/>
        <v>32.575757575757578</v>
      </c>
      <c r="BD11" s="30">
        <f t="shared" si="3"/>
        <v>32.533506268914827</v>
      </c>
      <c r="BE11" s="30">
        <f t="shared" si="3"/>
        <v>32.491364421416236</v>
      </c>
      <c r="BF11" s="30">
        <f t="shared" si="3"/>
        <v>32.449331608451921</v>
      </c>
      <c r="BG11" s="30">
        <f t="shared" si="3"/>
        <v>32.407407407407412</v>
      </c>
      <c r="BH11" s="30">
        <f t="shared" si="3"/>
        <v>32.365591397849464</v>
      </c>
      <c r="BI11" s="30">
        <f t="shared" si="3"/>
        <v>32.323883161512029</v>
      </c>
      <c r="BJ11" s="30">
        <f t="shared" si="3"/>
        <v>32.282282282282281</v>
      </c>
      <c r="BK11" s="30">
        <f t="shared" si="3"/>
        <v>32.240788346186804</v>
      </c>
      <c r="BL11" s="30">
        <f t="shared" si="3"/>
        <v>32.199400941377839</v>
      </c>
      <c r="BM11" s="30">
        <f t="shared" si="3"/>
        <v>32.158119658119659</v>
      </c>
      <c r="BN11" s="30">
        <f t="shared" si="3"/>
        <v>32.116944088775078</v>
      </c>
      <c r="BO11" s="30">
        <f t="shared" si="3"/>
        <v>32.075873827791987</v>
      </c>
      <c r="BP11" s="30">
        <f t="shared" si="3"/>
        <v>32.03490847169008</v>
      </c>
      <c r="BQ11" s="30">
        <f t="shared" si="3"/>
        <v>31.99404761904762</v>
      </c>
      <c r="BR11" s="30">
        <f t="shared" si="3"/>
        <v>31.953290870488321</v>
      </c>
      <c r="BS11" s="30">
        <f t="shared" si="3"/>
        <v>31.912637828668363</v>
      </c>
      <c r="BT11" s="30">
        <f t="shared" si="3"/>
        <v>31.872088098263447</v>
      </c>
      <c r="BU11" s="30">
        <f t="shared" si="3"/>
        <v>31.831641285956007</v>
      </c>
      <c r="BV11" s="30">
        <f t="shared" si="3"/>
        <v>31.791297000422475</v>
      </c>
      <c r="BW11" s="30">
        <f t="shared" ref="BW11:EH11" si="4">$B$12*$G$10/BW10/$E$12/$H$11</f>
        <v>31.751054852320674</v>
      </c>
      <c r="BX11" s="30">
        <f t="shared" si="4"/>
        <v>31.710914454277287</v>
      </c>
      <c r="BY11" s="30">
        <f t="shared" si="4"/>
        <v>31.670875420875419</v>
      </c>
      <c r="BZ11" s="30">
        <f t="shared" si="4"/>
        <v>31.630937368642289</v>
      </c>
      <c r="CA11" s="30">
        <f t="shared" si="4"/>
        <v>31.591099916036942</v>
      </c>
      <c r="CB11" s="30">
        <f t="shared" si="4"/>
        <v>31.551362683438157</v>
      </c>
      <c r="CC11" s="30">
        <f t="shared" si="4"/>
        <v>31.511725293132329</v>
      </c>
      <c r="CD11" s="30">
        <f t="shared" si="4"/>
        <v>31.472187369301547</v>
      </c>
      <c r="CE11" s="30">
        <f t="shared" si="4"/>
        <v>31.432748538011694</v>
      </c>
      <c r="CF11" s="30">
        <f t="shared" si="4"/>
        <v>31.393408427200669</v>
      </c>
      <c r="CG11" s="30">
        <f t="shared" si="4"/>
        <v>31.354166666666668</v>
      </c>
      <c r="CH11" s="30">
        <f t="shared" si="4"/>
        <v>31.315022888056593</v>
      </c>
      <c r="CI11" s="30">
        <f t="shared" si="4"/>
        <v>31.27597672485453</v>
      </c>
      <c r="CJ11" s="30">
        <f t="shared" si="4"/>
        <v>31.237027812370275</v>
      </c>
      <c r="CK11" s="30">
        <f t="shared" si="4"/>
        <v>31.198175787728029</v>
      </c>
      <c r="CL11" s="30">
        <f t="shared" si="4"/>
        <v>31.159420289855074</v>
      </c>
      <c r="CM11" s="30">
        <f t="shared" si="4"/>
        <v>31.120760959470633</v>
      </c>
      <c r="CN11" s="30">
        <f t="shared" si="4"/>
        <v>31.082197439074761</v>
      </c>
      <c r="CO11" s="30">
        <f t="shared" si="4"/>
        <v>31.043729372937293</v>
      </c>
      <c r="CP11" s="30">
        <f t="shared" si="4"/>
        <v>31.005356407086939</v>
      </c>
      <c r="CQ11" s="30">
        <f t="shared" si="4"/>
        <v>30.967078189300413</v>
      </c>
      <c r="CR11" s="30">
        <f t="shared" si="4"/>
        <v>30.928894369091655</v>
      </c>
      <c r="CS11" s="30">
        <f t="shared" si="4"/>
        <v>30.890804597701148</v>
      </c>
      <c r="CT11" s="30">
        <f t="shared" si="4"/>
        <v>30.85280852808528</v>
      </c>
      <c r="CU11" s="30">
        <f t="shared" si="4"/>
        <v>30.814905814905813</v>
      </c>
      <c r="CV11" s="30">
        <f t="shared" si="4"/>
        <v>30.777096114519427</v>
      </c>
      <c r="CW11" s="30">
        <f t="shared" si="4"/>
        <v>30.739379084967322</v>
      </c>
      <c r="CX11" s="30">
        <f t="shared" si="4"/>
        <v>30.701754385964914</v>
      </c>
      <c r="CY11" s="30">
        <f t="shared" si="4"/>
        <v>30.664221678891607</v>
      </c>
      <c r="CZ11" s="30">
        <f t="shared" si="4"/>
        <v>30.626780626780626</v>
      </c>
      <c r="DA11" s="30">
        <f t="shared" si="4"/>
        <v>30.589430894308943</v>
      </c>
      <c r="DB11" s="30">
        <f t="shared" si="4"/>
        <v>30.55217214778725</v>
      </c>
      <c r="DC11" s="30">
        <f t="shared" si="4"/>
        <v>30.51500405515004</v>
      </c>
      <c r="DD11" s="30">
        <f t="shared" si="4"/>
        <v>30.477926285945728</v>
      </c>
      <c r="DE11" s="30">
        <f t="shared" si="4"/>
        <v>30.440938511326863</v>
      </c>
      <c r="DF11" s="30">
        <f t="shared" si="4"/>
        <v>30.404040404040405</v>
      </c>
      <c r="DG11" s="30">
        <f t="shared" si="4"/>
        <v>30.36723163841808</v>
      </c>
      <c r="DH11" s="30">
        <f t="shared" si="4"/>
        <v>30.33051189036679</v>
      </c>
      <c r="DI11" s="30">
        <f t="shared" si="4"/>
        <v>30.293880837359097</v>
      </c>
      <c r="DJ11" s="30">
        <f t="shared" si="4"/>
        <v>30.257338158423803</v>
      </c>
      <c r="DK11" s="30">
        <f t="shared" si="4"/>
        <v>30.220883534136547</v>
      </c>
      <c r="DL11" s="30">
        <f t="shared" si="4"/>
        <v>30.184516646610508</v>
      </c>
      <c r="DM11" s="30">
        <f t="shared" si="4"/>
        <v>30.148237179487179</v>
      </c>
      <c r="DN11" s="30">
        <f t="shared" si="4"/>
        <v>30.11204481792717</v>
      </c>
      <c r="DO11" s="30">
        <f t="shared" si="4"/>
        <v>30.07593924860112</v>
      </c>
      <c r="DP11" s="30">
        <f t="shared" si="4"/>
        <v>30.039920159680637</v>
      </c>
      <c r="DQ11" s="30">
        <f t="shared" si="4"/>
        <v>30.003987240829346</v>
      </c>
      <c r="DR11" s="30">
        <f t="shared" si="4"/>
        <v>29.968140183193949</v>
      </c>
      <c r="DS11" s="30">
        <f t="shared" si="4"/>
        <v>29.932378679395384</v>
      </c>
      <c r="DT11" s="30">
        <f t="shared" si="4"/>
        <v>29.896702423520065</v>
      </c>
      <c r="DU11" s="30">
        <f t="shared" si="4"/>
        <v>29.861111111111111</v>
      </c>
      <c r="DV11" s="30">
        <f t="shared" si="4"/>
        <v>29.825604439159733</v>
      </c>
      <c r="DW11" s="30">
        <f t="shared" si="4"/>
        <v>29.790182106096594</v>
      </c>
      <c r="DX11" s="30">
        <f t="shared" si="4"/>
        <v>29.754843811783314</v>
      </c>
      <c r="DY11" s="30">
        <f t="shared" si="4"/>
        <v>29.719589257503952</v>
      </c>
      <c r="DZ11" s="30">
        <f t="shared" si="4"/>
        <v>29.684418145956609</v>
      </c>
      <c r="EA11" s="30">
        <f t="shared" si="4"/>
        <v>29.649330181245077</v>
      </c>
      <c r="EB11" s="30">
        <f t="shared" si="4"/>
        <v>29.614325068870524</v>
      </c>
      <c r="EC11" s="30">
        <f t="shared" si="4"/>
        <v>29.57940251572327</v>
      </c>
      <c r="ED11" s="30">
        <f t="shared" si="4"/>
        <v>29.5445622300746</v>
      </c>
      <c r="EE11" s="30">
        <f t="shared" si="4"/>
        <v>29.509803921568629</v>
      </c>
      <c r="EF11" s="30">
        <f t="shared" si="4"/>
        <v>29.475127301214258</v>
      </c>
      <c r="EG11" s="30">
        <f t="shared" si="4"/>
        <v>29.440532081377153</v>
      </c>
      <c r="EH11" s="30">
        <f t="shared" si="4"/>
        <v>29.406017975771785</v>
      </c>
      <c r="EI11" s="30">
        <f t="shared" ref="EI11:FZ11" si="5">$B$12*$G$10/EI10/$E$12/$H$11</f>
        <v>29.37158469945355</v>
      </c>
      <c r="EJ11" s="30">
        <f t="shared" si="5"/>
        <v>29.337231968810915</v>
      </c>
      <c r="EK11" s="30">
        <f t="shared" si="5"/>
        <v>29.302959501557634</v>
      </c>
      <c r="EL11" s="30">
        <f t="shared" si="5"/>
        <v>29.268767016725008</v>
      </c>
      <c r="EM11" s="30">
        <f t="shared" si="5"/>
        <v>29.234654234654233</v>
      </c>
      <c r="EN11" s="30">
        <f t="shared" si="5"/>
        <v>29.200620876988747</v>
      </c>
      <c r="EO11" s="30">
        <f t="shared" si="5"/>
        <v>29.166666666666668</v>
      </c>
      <c r="EP11" s="30">
        <f t="shared" si="5"/>
        <v>29.132791327913278</v>
      </c>
      <c r="EQ11" s="30">
        <f t="shared" si="5"/>
        <v>29.098994586233562</v>
      </c>
      <c r="ER11" s="30">
        <f t="shared" si="5"/>
        <v>29.06527616840479</v>
      </c>
      <c r="ES11" s="30">
        <f t="shared" si="5"/>
        <v>29.031635802469136</v>
      </c>
      <c r="ET11" s="30">
        <f t="shared" si="5"/>
        <v>28.998073217726397</v>
      </c>
      <c r="EU11" s="30">
        <f t="shared" si="5"/>
        <v>28.964588144726715</v>
      </c>
      <c r="EV11" s="30">
        <f t="shared" si="5"/>
        <v>28.931180315263362</v>
      </c>
      <c r="EW11" s="30">
        <f t="shared" si="5"/>
        <v>28.897849462365588</v>
      </c>
      <c r="EX11" s="30">
        <f t="shared" si="5"/>
        <v>28.864595320291524</v>
      </c>
      <c r="EY11" s="30">
        <f t="shared" si="5"/>
        <v>28.83141762452107</v>
      </c>
      <c r="EZ11" s="30">
        <f t="shared" si="5"/>
        <v>28.798316111748946</v>
      </c>
      <c r="FA11" s="30">
        <f t="shared" si="5"/>
        <v>28.765290519877677</v>
      </c>
      <c r="FB11" s="30">
        <f t="shared" si="5"/>
        <v>28.73234058801069</v>
      </c>
      <c r="FC11" s="30">
        <f t="shared" si="5"/>
        <v>28.699466056445459</v>
      </c>
      <c r="FD11" s="30">
        <f t="shared" si="5"/>
        <v>28.666666666666668</v>
      </c>
      <c r="FE11" s="30">
        <f t="shared" si="5"/>
        <v>28.633942161339419</v>
      </c>
      <c r="FF11" s="30">
        <f t="shared" si="5"/>
        <v>28.601292284302545</v>
      </c>
      <c r="FG11" s="30">
        <f t="shared" si="5"/>
        <v>28.568716780561882</v>
      </c>
      <c r="FH11" s="30">
        <f t="shared" si="5"/>
        <v>28.536215396283655</v>
      </c>
      <c r="FI11" s="30">
        <f t="shared" si="5"/>
        <v>28.503787878787879</v>
      </c>
      <c r="FJ11" s="30">
        <f t="shared" si="5"/>
        <v>28.471433976541807</v>
      </c>
      <c r="FK11" s="30">
        <f t="shared" si="5"/>
        <v>28.43915343915344</v>
      </c>
      <c r="FL11" s="30">
        <f t="shared" si="5"/>
        <v>28.406946017365044</v>
      </c>
      <c r="FM11" s="30">
        <f t="shared" si="5"/>
        <v>28.374811463046758</v>
      </c>
      <c r="FN11" s="30">
        <f t="shared" si="5"/>
        <v>28.342749529190204</v>
      </c>
      <c r="FO11" s="30">
        <f t="shared" si="5"/>
        <v>28.310759969902183</v>
      </c>
      <c r="FP11" s="30">
        <f t="shared" si="5"/>
        <v>28.278842540398347</v>
      </c>
      <c r="FQ11" s="30">
        <f t="shared" si="5"/>
        <v>28.246996996996998</v>
      </c>
      <c r="FR11" s="30">
        <f t="shared" si="5"/>
        <v>28.215223097112858</v>
      </c>
      <c r="FS11" s="30">
        <f t="shared" si="5"/>
        <v>28.183520599250937</v>
      </c>
      <c r="FT11" s="30">
        <f t="shared" si="5"/>
        <v>28.151889263000374</v>
      </c>
      <c r="FU11" s="30">
        <f t="shared" si="5"/>
        <v>28.1203288490284</v>
      </c>
      <c r="FV11" s="30">
        <f t="shared" si="5"/>
        <v>28.088839119074279</v>
      </c>
      <c r="FW11" s="30">
        <f t="shared" si="5"/>
        <v>28.057419835943325</v>
      </c>
      <c r="FX11" s="30">
        <f t="shared" si="5"/>
        <v>28.026070763500929</v>
      </c>
      <c r="FY11" s="30">
        <f t="shared" si="5"/>
        <v>27.994791666666668</v>
      </c>
      <c r="FZ11" s="30">
        <f t="shared" si="5"/>
        <v>27.963582311408398</v>
      </c>
    </row>
    <row r="12" spans="1:182" ht="14.25" x14ac:dyDescent="0.45">
      <c r="B12" s="18">
        <f>$K$2</f>
        <v>7000</v>
      </c>
      <c r="C12" s="6">
        <f>$L$2</f>
        <v>215</v>
      </c>
      <c r="D12" s="17">
        <f>J2</f>
        <v>5800</v>
      </c>
      <c r="E12" s="5">
        <f>$H$2</f>
        <v>3</v>
      </c>
      <c r="F12" s="16">
        <f>M3</f>
        <v>1</v>
      </c>
      <c r="H12">
        <v>0.75</v>
      </c>
      <c r="I12" t="s">
        <v>62</v>
      </c>
      <c r="J12" s="30">
        <f>$B$12*$G$10/J10/$E$12/$H$12</f>
        <v>46.130268199233711</v>
      </c>
      <c r="K12" s="30">
        <f t="shared" ref="K12:BV12" si="6">$B$12*$G$10/K10/$E$12/$H$12</f>
        <v>46.066727884909703</v>
      </c>
      <c r="L12" s="30">
        <f t="shared" si="6"/>
        <v>46.003362372000616</v>
      </c>
      <c r="M12" s="30">
        <f t="shared" si="6"/>
        <v>45.940170940170937</v>
      </c>
      <c r="N12" s="30">
        <f t="shared" si="6"/>
        <v>45.877152873037652</v>
      </c>
      <c r="O12" s="30">
        <f t="shared" si="6"/>
        <v>45.814307458143077</v>
      </c>
      <c r="P12" s="30">
        <f t="shared" si="6"/>
        <v>45.751633986928105</v>
      </c>
      <c r="Q12" s="30">
        <f t="shared" si="6"/>
        <v>45.689131754705528</v>
      </c>
      <c r="R12" s="30">
        <f t="shared" si="6"/>
        <v>45.62680006063362</v>
      </c>
      <c r="S12" s="30">
        <f t="shared" si="6"/>
        <v>45.564638207689974</v>
      </c>
      <c r="T12" s="30">
        <f t="shared" si="6"/>
        <v>45.5026455026455</v>
      </c>
      <c r="U12" s="30">
        <f t="shared" si="6"/>
        <v>45.440821256038646</v>
      </c>
      <c r="V12" s="30">
        <f t="shared" si="6"/>
        <v>45.379164782149864</v>
      </c>
      <c r="W12" s="30">
        <f t="shared" si="6"/>
        <v>45.317675398976206</v>
      </c>
      <c r="X12" s="30">
        <f t="shared" si="6"/>
        <v>45.256352428206291</v>
      </c>
      <c r="Y12" s="30">
        <f t="shared" si="6"/>
        <v>45.195195195195197</v>
      </c>
      <c r="Z12" s="30">
        <f t="shared" si="6"/>
        <v>45.134203028939872</v>
      </c>
      <c r="AA12" s="30">
        <f t="shared" si="6"/>
        <v>45.073375262054505</v>
      </c>
      <c r="AB12" s="30">
        <f t="shared" si="6"/>
        <v>45.012711230746227</v>
      </c>
      <c r="AC12" s="30">
        <f t="shared" si="6"/>
        <v>44.952210274790922</v>
      </c>
      <c r="AD12" s="30">
        <f t="shared" si="6"/>
        <v>44.891871737509319</v>
      </c>
      <c r="AE12" s="30">
        <f t="shared" si="6"/>
        <v>44.831694965743225</v>
      </c>
      <c r="AF12" s="30">
        <f t="shared" si="6"/>
        <v>44.771679309831917</v>
      </c>
      <c r="AG12" s="30">
        <f t="shared" si="6"/>
        <v>44.711824123588833</v>
      </c>
      <c r="AH12" s="30">
        <f t="shared" si="6"/>
        <v>44.652128764278295</v>
      </c>
      <c r="AI12" s="30">
        <f t="shared" si="6"/>
        <v>44.592592592592588</v>
      </c>
      <c r="AJ12" s="30">
        <f t="shared" si="6"/>
        <v>44.533214972629089</v>
      </c>
      <c r="AK12" s="30">
        <f t="shared" si="6"/>
        <v>44.473995271867608</v>
      </c>
      <c r="AL12" s="30">
        <f t="shared" si="6"/>
        <v>44.414932861148003</v>
      </c>
      <c r="AM12" s="30">
        <f t="shared" si="6"/>
        <v>44.356027114647809</v>
      </c>
      <c r="AN12" s="30">
        <f t="shared" si="6"/>
        <v>44.297277409860186</v>
      </c>
      <c r="AO12" s="30">
        <f t="shared" si="6"/>
        <v>44.238683127572017</v>
      </c>
      <c r="AP12" s="30">
        <f t="shared" si="6"/>
        <v>44.180243651842062</v>
      </c>
      <c r="AQ12" s="30">
        <f t="shared" si="6"/>
        <v>44.121958369979474</v>
      </c>
      <c r="AR12" s="30">
        <f t="shared" si="6"/>
        <v>44.063826672522332</v>
      </c>
      <c r="AS12" s="30">
        <f t="shared" si="6"/>
        <v>44.005847953216374</v>
      </c>
      <c r="AT12" s="30">
        <f t="shared" si="6"/>
        <v>43.948021608994019</v>
      </c>
      <c r="AU12" s="30">
        <f t="shared" si="6"/>
        <v>43.890347039953333</v>
      </c>
      <c r="AV12" s="30">
        <f t="shared" si="6"/>
        <v>43.832823649337406</v>
      </c>
      <c r="AW12" s="30">
        <f t="shared" si="6"/>
        <v>43.775450843513674</v>
      </c>
      <c r="AX12" s="30">
        <f t="shared" si="6"/>
        <v>43.718228031953522</v>
      </c>
      <c r="AY12" s="30">
        <f t="shared" si="6"/>
        <v>43.661154627212063</v>
      </c>
      <c r="AZ12" s="30">
        <f t="shared" si="6"/>
        <v>43.604230044908007</v>
      </c>
      <c r="BA12" s="30">
        <f t="shared" si="6"/>
        <v>43.547453703703702</v>
      </c>
      <c r="BB12" s="30">
        <f t="shared" si="6"/>
        <v>43.490825025285368</v>
      </c>
      <c r="BC12" s="30">
        <f t="shared" si="6"/>
        <v>43.43434343434344</v>
      </c>
      <c r="BD12" s="30">
        <f t="shared" si="6"/>
        <v>43.378008358553103</v>
      </c>
      <c r="BE12" s="30">
        <f t="shared" si="6"/>
        <v>43.321819228554979</v>
      </c>
      <c r="BF12" s="30">
        <f t="shared" si="6"/>
        <v>43.265775477935897</v>
      </c>
      <c r="BG12" s="30">
        <f t="shared" si="6"/>
        <v>43.20987654320988</v>
      </c>
      <c r="BH12" s="30">
        <f t="shared" si="6"/>
        <v>43.154121863799283</v>
      </c>
      <c r="BI12" s="30">
        <f t="shared" si="6"/>
        <v>43.098510882016036</v>
      </c>
      <c r="BJ12" s="30">
        <f t="shared" si="6"/>
        <v>43.043043043043042</v>
      </c>
      <c r="BK12" s="30">
        <f t="shared" si="6"/>
        <v>42.987717794915739</v>
      </c>
      <c r="BL12" s="30">
        <f t="shared" si="6"/>
        <v>42.932534588503785</v>
      </c>
      <c r="BM12" s="30">
        <f t="shared" si="6"/>
        <v>42.877492877492877</v>
      </c>
      <c r="BN12" s="30">
        <f t="shared" si="6"/>
        <v>42.822592118366771</v>
      </c>
      <c r="BO12" s="30">
        <f t="shared" si="6"/>
        <v>42.767831770389314</v>
      </c>
      <c r="BP12" s="30">
        <f t="shared" si="6"/>
        <v>42.713211295586774</v>
      </c>
      <c r="BQ12" s="30">
        <f t="shared" si="6"/>
        <v>42.658730158730158</v>
      </c>
      <c r="BR12" s="30">
        <f t="shared" si="6"/>
        <v>42.604387827317758</v>
      </c>
      <c r="BS12" s="30">
        <f t="shared" si="6"/>
        <v>42.550183771557819</v>
      </c>
      <c r="BT12" s="30">
        <f t="shared" si="6"/>
        <v>42.496117464351265</v>
      </c>
      <c r="BU12" s="30">
        <f t="shared" si="6"/>
        <v>42.442188381274676</v>
      </c>
      <c r="BV12" s="30">
        <f t="shared" si="6"/>
        <v>42.388396000563297</v>
      </c>
      <c r="BW12" s="30">
        <f t="shared" ref="BW12:EH12" si="7">$B$12*$G$10/BW10/$E$12/$H$12</f>
        <v>42.33473980309423</v>
      </c>
      <c r="BX12" s="30">
        <f t="shared" si="7"/>
        <v>42.281219272369718</v>
      </c>
      <c r="BY12" s="30">
        <f t="shared" si="7"/>
        <v>42.227833894500556</v>
      </c>
      <c r="BZ12" s="30">
        <f t="shared" si="7"/>
        <v>42.174583158189719</v>
      </c>
      <c r="CA12" s="30">
        <f t="shared" si="7"/>
        <v>42.121466554715923</v>
      </c>
      <c r="CB12" s="30">
        <f t="shared" si="7"/>
        <v>42.06848357791754</v>
      </c>
      <c r="CC12" s="30">
        <f t="shared" si="7"/>
        <v>42.015633724176439</v>
      </c>
      <c r="CD12" s="30">
        <f t="shared" si="7"/>
        <v>41.962916492402066</v>
      </c>
      <c r="CE12" s="30">
        <f t="shared" si="7"/>
        <v>41.910331384015592</v>
      </c>
      <c r="CF12" s="30">
        <f t="shared" si="7"/>
        <v>41.857877902934227</v>
      </c>
      <c r="CG12" s="30">
        <f t="shared" si="7"/>
        <v>41.805555555555557</v>
      </c>
      <c r="CH12" s="30">
        <f t="shared" si="7"/>
        <v>41.753363850742126</v>
      </c>
      <c r="CI12" s="30">
        <f t="shared" si="7"/>
        <v>41.701302299806038</v>
      </c>
      <c r="CJ12" s="30">
        <f t="shared" si="7"/>
        <v>41.649370416493703</v>
      </c>
      <c r="CK12" s="30">
        <f t="shared" si="7"/>
        <v>41.597567716970708</v>
      </c>
      <c r="CL12" s="30">
        <f t="shared" si="7"/>
        <v>41.545893719806763</v>
      </c>
      <c r="CM12" s="30">
        <f t="shared" si="7"/>
        <v>41.494347945960847</v>
      </c>
      <c r="CN12" s="30">
        <f t="shared" si="7"/>
        <v>41.442929918766346</v>
      </c>
      <c r="CO12" s="30">
        <f t="shared" si="7"/>
        <v>41.391639163916388</v>
      </c>
      <c r="CP12" s="30">
        <f t="shared" si="7"/>
        <v>41.340475209449252</v>
      </c>
      <c r="CQ12" s="30">
        <f t="shared" si="7"/>
        <v>41.289437585733886</v>
      </c>
      <c r="CR12" s="30">
        <f t="shared" si="7"/>
        <v>41.23852582545554</v>
      </c>
      <c r="CS12" s="30">
        <f t="shared" si="7"/>
        <v>41.187739463601531</v>
      </c>
      <c r="CT12" s="30">
        <f t="shared" si="7"/>
        <v>41.13707803744704</v>
      </c>
      <c r="CU12" s="30">
        <f t="shared" si="7"/>
        <v>41.086541086541082</v>
      </c>
      <c r="CV12" s="30">
        <f t="shared" si="7"/>
        <v>41.036128152692569</v>
      </c>
      <c r="CW12" s="30">
        <f t="shared" si="7"/>
        <v>40.985838779956431</v>
      </c>
      <c r="CX12" s="30">
        <f t="shared" si="7"/>
        <v>40.935672514619888</v>
      </c>
      <c r="CY12" s="30">
        <f t="shared" si="7"/>
        <v>40.88562890518881</v>
      </c>
      <c r="CZ12" s="30">
        <f t="shared" si="7"/>
        <v>40.83570750237417</v>
      </c>
      <c r="DA12" s="30">
        <f t="shared" si="7"/>
        <v>40.785907859078591</v>
      </c>
      <c r="DB12" s="30">
        <f t="shared" si="7"/>
        <v>40.736229530383</v>
      </c>
      <c r="DC12" s="30">
        <f t="shared" si="7"/>
        <v>40.686672073533387</v>
      </c>
      <c r="DD12" s="30">
        <f t="shared" si="7"/>
        <v>40.637235047927639</v>
      </c>
      <c r="DE12" s="30">
        <f t="shared" si="7"/>
        <v>40.587918015102481</v>
      </c>
      <c r="DF12" s="30">
        <f t="shared" si="7"/>
        <v>40.53872053872054</v>
      </c>
      <c r="DG12" s="30">
        <f t="shared" si="7"/>
        <v>40.489642184557439</v>
      </c>
      <c r="DH12" s="30">
        <f t="shared" si="7"/>
        <v>40.440682520489055</v>
      </c>
      <c r="DI12" s="30">
        <f t="shared" si="7"/>
        <v>40.391841116478794</v>
      </c>
      <c r="DJ12" s="30">
        <f t="shared" si="7"/>
        <v>40.343117544565068</v>
      </c>
      <c r="DK12" s="30">
        <f t="shared" si="7"/>
        <v>40.294511378848732</v>
      </c>
      <c r="DL12" s="30">
        <f t="shared" si="7"/>
        <v>40.246022195480677</v>
      </c>
      <c r="DM12" s="30">
        <f t="shared" si="7"/>
        <v>40.197649572649574</v>
      </c>
      <c r="DN12" s="30">
        <f t="shared" si="7"/>
        <v>40.149393090569561</v>
      </c>
      <c r="DO12" s="30">
        <f t="shared" si="7"/>
        <v>40.10125233146816</v>
      </c>
      <c r="DP12" s="30">
        <f t="shared" si="7"/>
        <v>40.053226879574183</v>
      </c>
      <c r="DQ12" s="30">
        <f t="shared" si="7"/>
        <v>40.005316321105795</v>
      </c>
      <c r="DR12" s="30">
        <f t="shared" si="7"/>
        <v>39.957520244258596</v>
      </c>
      <c r="DS12" s="30">
        <f t="shared" si="7"/>
        <v>39.909838239193846</v>
      </c>
      <c r="DT12" s="30">
        <f t="shared" si="7"/>
        <v>39.862269898026753</v>
      </c>
      <c r="DU12" s="30">
        <f t="shared" si="7"/>
        <v>39.814814814814817</v>
      </c>
      <c r="DV12" s="30">
        <f t="shared" si="7"/>
        <v>39.767472585546308</v>
      </c>
      <c r="DW12" s="30">
        <f t="shared" si="7"/>
        <v>39.720242808128795</v>
      </c>
      <c r="DX12" s="30">
        <f t="shared" si="7"/>
        <v>39.673125082377751</v>
      </c>
      <c r="DY12" s="30">
        <f t="shared" si="7"/>
        <v>39.626119010005269</v>
      </c>
      <c r="DZ12" s="30">
        <f t="shared" si="7"/>
        <v>39.579224194608813</v>
      </c>
      <c r="EA12" s="30">
        <f t="shared" si="7"/>
        <v>39.532440241660105</v>
      </c>
      <c r="EB12" s="30">
        <f t="shared" si="7"/>
        <v>39.48576675849403</v>
      </c>
      <c r="EC12" s="30">
        <f t="shared" si="7"/>
        <v>39.439203354297696</v>
      </c>
      <c r="ED12" s="30">
        <f t="shared" si="7"/>
        <v>39.392749640099467</v>
      </c>
      <c r="EE12" s="30">
        <f t="shared" si="7"/>
        <v>39.346405228758172</v>
      </c>
      <c r="EF12" s="30">
        <f t="shared" si="7"/>
        <v>39.300169734952341</v>
      </c>
      <c r="EG12" s="30">
        <f t="shared" si="7"/>
        <v>39.254042775169538</v>
      </c>
      <c r="EH12" s="30">
        <f t="shared" si="7"/>
        <v>39.208023967695716</v>
      </c>
      <c r="EI12" s="30">
        <f t="shared" ref="EI12:FZ12" si="8">$B$12*$G$10/EI10/$E$12/$H$12</f>
        <v>39.162112932604735</v>
      </c>
      <c r="EJ12" s="30">
        <f t="shared" si="8"/>
        <v>39.116309291747889</v>
      </c>
      <c r="EK12" s="30">
        <f t="shared" si="8"/>
        <v>39.070612668743514</v>
      </c>
      <c r="EL12" s="30">
        <f t="shared" si="8"/>
        <v>39.025022688966679</v>
      </c>
      <c r="EM12" s="30">
        <f t="shared" si="8"/>
        <v>38.97953897953898</v>
      </c>
      <c r="EN12" s="30">
        <f t="shared" si="8"/>
        <v>38.93416116931833</v>
      </c>
      <c r="EO12" s="30">
        <f t="shared" si="8"/>
        <v>38.888888888888893</v>
      </c>
      <c r="EP12" s="30">
        <f t="shared" si="8"/>
        <v>38.843721770551035</v>
      </c>
      <c r="EQ12" s="30">
        <f t="shared" si="8"/>
        <v>38.798659448311419</v>
      </c>
      <c r="ER12" s="30">
        <f t="shared" si="8"/>
        <v>38.75370155787305</v>
      </c>
      <c r="ES12" s="30">
        <f t="shared" si="8"/>
        <v>38.708847736625515</v>
      </c>
      <c r="ET12" s="30">
        <f t="shared" si="8"/>
        <v>38.664097623635193</v>
      </c>
      <c r="EU12" s="30">
        <f t="shared" si="8"/>
        <v>38.61945085963562</v>
      </c>
      <c r="EV12" s="30">
        <f t="shared" si="8"/>
        <v>38.574907087017813</v>
      </c>
      <c r="EW12" s="30">
        <f t="shared" si="8"/>
        <v>38.530465949820787</v>
      </c>
      <c r="EX12" s="30">
        <f t="shared" si="8"/>
        <v>38.486127093722033</v>
      </c>
      <c r="EY12" s="30">
        <f t="shared" si="8"/>
        <v>38.441890166028095</v>
      </c>
      <c r="EZ12" s="30">
        <f t="shared" si="8"/>
        <v>38.397754815665259</v>
      </c>
      <c r="FA12" s="30">
        <f t="shared" si="8"/>
        <v>38.353720693170239</v>
      </c>
      <c r="FB12" s="30">
        <f t="shared" si="8"/>
        <v>38.309787450680922</v>
      </c>
      <c r="FC12" s="30">
        <f t="shared" si="8"/>
        <v>38.265954741927281</v>
      </c>
      <c r="FD12" s="30">
        <f t="shared" si="8"/>
        <v>38.222222222222221</v>
      </c>
      <c r="FE12" s="30">
        <f t="shared" si="8"/>
        <v>38.178589548452557</v>
      </c>
      <c r="FF12" s="30">
        <f t="shared" si="8"/>
        <v>38.135056379070058</v>
      </c>
      <c r="FG12" s="30">
        <f t="shared" si="8"/>
        <v>38.091622374082512</v>
      </c>
      <c r="FH12" s="30">
        <f t="shared" si="8"/>
        <v>38.048287195044871</v>
      </c>
      <c r="FI12" s="30">
        <f t="shared" si="8"/>
        <v>38.005050505050505</v>
      </c>
      <c r="FJ12" s="30">
        <f t="shared" si="8"/>
        <v>37.961911968722411</v>
      </c>
      <c r="FK12" s="30">
        <f t="shared" si="8"/>
        <v>37.918871252204589</v>
      </c>
      <c r="FL12" s="30">
        <f t="shared" si="8"/>
        <v>37.875928023153392</v>
      </c>
      <c r="FM12" s="30">
        <f t="shared" si="8"/>
        <v>37.83308195072901</v>
      </c>
      <c r="FN12" s="30">
        <f t="shared" si="8"/>
        <v>37.790332705586941</v>
      </c>
      <c r="FO12" s="30">
        <f t="shared" si="8"/>
        <v>37.747679959869579</v>
      </c>
      <c r="FP12" s="30">
        <f t="shared" si="8"/>
        <v>37.705123387197794</v>
      </c>
      <c r="FQ12" s="30">
        <f t="shared" si="8"/>
        <v>37.662662662662662</v>
      </c>
      <c r="FR12" s="30">
        <f t="shared" si="8"/>
        <v>37.620297462817142</v>
      </c>
      <c r="FS12" s="30">
        <f t="shared" si="8"/>
        <v>37.578027465667915</v>
      </c>
      <c r="FT12" s="30">
        <f t="shared" si="8"/>
        <v>37.535852350667163</v>
      </c>
      <c r="FU12" s="30">
        <f t="shared" si="8"/>
        <v>37.493771798704536</v>
      </c>
      <c r="FV12" s="30">
        <f t="shared" si="8"/>
        <v>37.451785492099042</v>
      </c>
      <c r="FW12" s="30">
        <f t="shared" si="8"/>
        <v>37.4098931145911</v>
      </c>
      <c r="FX12" s="30">
        <f t="shared" si="8"/>
        <v>37.36809435133457</v>
      </c>
      <c r="FY12" s="30">
        <f t="shared" si="8"/>
        <v>37.326388888888893</v>
      </c>
      <c r="FZ12" s="30">
        <f t="shared" si="8"/>
        <v>37.284776415211198</v>
      </c>
    </row>
    <row r="13" spans="1:182" ht="15.75" x14ac:dyDescent="0.55000000000000004">
      <c r="A13" s="10" t="s">
        <v>23</v>
      </c>
      <c r="B13" s="15">
        <f>B12*C12/D12/E12/F12</f>
        <v>86.494252873563212</v>
      </c>
      <c r="H13">
        <v>0.5</v>
      </c>
      <c r="I13" t="s">
        <v>64</v>
      </c>
      <c r="J13" s="30">
        <f>$B$12*$G$10/J10/$E$12/$H$13</f>
        <v>69.195402298850567</v>
      </c>
      <c r="K13" s="30">
        <f t="shared" ref="K13:BV13" si="9">$B$12*$G$10/K10/$E$12/$H$13</f>
        <v>69.100091827364551</v>
      </c>
      <c r="L13" s="30">
        <f t="shared" si="9"/>
        <v>69.005043558000921</v>
      </c>
      <c r="M13" s="30">
        <f t="shared" si="9"/>
        <v>68.910256410256409</v>
      </c>
      <c r="N13" s="30">
        <f t="shared" si="9"/>
        <v>68.815729309556474</v>
      </c>
      <c r="O13" s="30">
        <f t="shared" si="9"/>
        <v>68.721461187214615</v>
      </c>
      <c r="P13" s="30">
        <f t="shared" si="9"/>
        <v>68.627450980392155</v>
      </c>
      <c r="Q13" s="30">
        <f t="shared" si="9"/>
        <v>68.533697632058292</v>
      </c>
      <c r="R13" s="30">
        <f t="shared" si="9"/>
        <v>68.440200090950427</v>
      </c>
      <c r="S13" s="30">
        <f t="shared" si="9"/>
        <v>68.346957311534965</v>
      </c>
      <c r="T13" s="30">
        <f t="shared" si="9"/>
        <v>68.253968253968253</v>
      </c>
      <c r="U13" s="30">
        <f t="shared" si="9"/>
        <v>68.161231884057969</v>
      </c>
      <c r="V13" s="30">
        <f t="shared" si="9"/>
        <v>68.068747173224793</v>
      </c>
      <c r="W13" s="30">
        <f t="shared" si="9"/>
        <v>67.976513098464309</v>
      </c>
      <c r="X13" s="30">
        <f t="shared" si="9"/>
        <v>67.884528642309434</v>
      </c>
      <c r="Y13" s="30">
        <f t="shared" si="9"/>
        <v>67.792792792792795</v>
      </c>
      <c r="Z13" s="30">
        <f t="shared" si="9"/>
        <v>67.701304543409805</v>
      </c>
      <c r="AA13" s="30">
        <f t="shared" si="9"/>
        <v>67.610062893081761</v>
      </c>
      <c r="AB13" s="30">
        <f t="shared" si="9"/>
        <v>67.519066846119344</v>
      </c>
      <c r="AC13" s="30">
        <f t="shared" si="9"/>
        <v>67.428315412186379</v>
      </c>
      <c r="AD13" s="30">
        <f t="shared" si="9"/>
        <v>67.337807606263979</v>
      </c>
      <c r="AE13" s="30">
        <f t="shared" si="9"/>
        <v>67.247542448614837</v>
      </c>
      <c r="AF13" s="30">
        <f t="shared" si="9"/>
        <v>67.157518964747879</v>
      </c>
      <c r="AG13" s="30">
        <f t="shared" si="9"/>
        <v>67.067736185383254</v>
      </c>
      <c r="AH13" s="30">
        <f t="shared" si="9"/>
        <v>66.978193146417439</v>
      </c>
      <c r="AI13" s="30">
        <f t="shared" si="9"/>
        <v>66.888888888888886</v>
      </c>
      <c r="AJ13" s="30">
        <f t="shared" si="9"/>
        <v>66.799822458943638</v>
      </c>
      <c r="AK13" s="30">
        <f t="shared" si="9"/>
        <v>66.710992907801412</v>
      </c>
      <c r="AL13" s="30">
        <f t="shared" si="9"/>
        <v>66.622399291722004</v>
      </c>
      <c r="AM13" s="30">
        <f t="shared" si="9"/>
        <v>66.534040671971709</v>
      </c>
      <c r="AN13" s="30">
        <f t="shared" si="9"/>
        <v>66.445916114790279</v>
      </c>
      <c r="AO13" s="30">
        <f t="shared" si="9"/>
        <v>66.358024691358025</v>
      </c>
      <c r="AP13" s="30">
        <f t="shared" si="9"/>
        <v>66.270365477763093</v>
      </c>
      <c r="AQ13" s="30">
        <f t="shared" si="9"/>
        <v>66.182937554969214</v>
      </c>
      <c r="AR13" s="30">
        <f t="shared" si="9"/>
        <v>66.095740008783494</v>
      </c>
      <c r="AS13" s="30">
        <f t="shared" si="9"/>
        <v>66.008771929824562</v>
      </c>
      <c r="AT13" s="30">
        <f t="shared" si="9"/>
        <v>65.922032413491024</v>
      </c>
      <c r="AU13" s="30">
        <f t="shared" si="9"/>
        <v>65.835520559930004</v>
      </c>
      <c r="AV13" s="30">
        <f t="shared" si="9"/>
        <v>65.749235474006113</v>
      </c>
      <c r="AW13" s="30">
        <f t="shared" si="9"/>
        <v>65.663176265270508</v>
      </c>
      <c r="AX13" s="30">
        <f t="shared" si="9"/>
        <v>65.577342047930287</v>
      </c>
      <c r="AY13" s="30">
        <f t="shared" si="9"/>
        <v>65.491731940818099</v>
      </c>
      <c r="AZ13" s="30">
        <f t="shared" si="9"/>
        <v>65.406345067362011</v>
      </c>
      <c r="BA13" s="30">
        <f t="shared" si="9"/>
        <v>65.321180555555557</v>
      </c>
      <c r="BB13" s="30">
        <f t="shared" si="9"/>
        <v>65.236237537928048</v>
      </c>
      <c r="BC13" s="30">
        <f t="shared" si="9"/>
        <v>65.151515151515156</v>
      </c>
      <c r="BD13" s="30">
        <f t="shared" si="9"/>
        <v>65.067012537829655</v>
      </c>
      <c r="BE13" s="30">
        <f t="shared" si="9"/>
        <v>64.982728842832472</v>
      </c>
      <c r="BF13" s="30">
        <f t="shared" si="9"/>
        <v>64.898663216903842</v>
      </c>
      <c r="BG13" s="30">
        <f t="shared" si="9"/>
        <v>64.814814814814824</v>
      </c>
      <c r="BH13" s="30">
        <f t="shared" si="9"/>
        <v>64.731182795698928</v>
      </c>
      <c r="BI13" s="30">
        <f t="shared" si="9"/>
        <v>64.647766323024058</v>
      </c>
      <c r="BJ13" s="30">
        <f t="shared" si="9"/>
        <v>64.564564564564563</v>
      </c>
      <c r="BK13" s="30">
        <f t="shared" si="9"/>
        <v>64.481576692373608</v>
      </c>
      <c r="BL13" s="30">
        <f t="shared" si="9"/>
        <v>64.398801882755677</v>
      </c>
      <c r="BM13" s="30">
        <f t="shared" si="9"/>
        <v>64.316239316239319</v>
      </c>
      <c r="BN13" s="30">
        <f t="shared" si="9"/>
        <v>64.233888177550156</v>
      </c>
      <c r="BO13" s="30">
        <f t="shared" si="9"/>
        <v>64.151747655583975</v>
      </c>
      <c r="BP13" s="30">
        <f t="shared" si="9"/>
        <v>64.069816943380161</v>
      </c>
      <c r="BQ13" s="30">
        <f t="shared" si="9"/>
        <v>63.988095238095241</v>
      </c>
      <c r="BR13" s="30">
        <f t="shared" si="9"/>
        <v>63.906581740976641</v>
      </c>
      <c r="BS13" s="30">
        <f t="shared" si="9"/>
        <v>63.825275657336725</v>
      </c>
      <c r="BT13" s="30">
        <f t="shared" si="9"/>
        <v>63.744176196526894</v>
      </c>
      <c r="BU13" s="30">
        <f t="shared" si="9"/>
        <v>63.663282571912013</v>
      </c>
      <c r="BV13" s="30">
        <f t="shared" si="9"/>
        <v>63.582594000844949</v>
      </c>
      <c r="BW13" s="30">
        <f t="shared" ref="BW13:EH13" si="10">$B$12*$G$10/BW10/$E$12/$H$13</f>
        <v>63.502109704641349</v>
      </c>
      <c r="BX13" s="30">
        <f t="shared" si="10"/>
        <v>63.421828908554573</v>
      </c>
      <c r="BY13" s="30">
        <f t="shared" si="10"/>
        <v>63.341750841750837</v>
      </c>
      <c r="BZ13" s="30">
        <f t="shared" si="10"/>
        <v>63.261874737284579</v>
      </c>
      <c r="CA13" s="30">
        <f t="shared" si="10"/>
        <v>63.182199832073884</v>
      </c>
      <c r="CB13" s="30">
        <f t="shared" si="10"/>
        <v>63.102725366876314</v>
      </c>
      <c r="CC13" s="30">
        <f t="shared" si="10"/>
        <v>63.023450586264659</v>
      </c>
      <c r="CD13" s="30">
        <f t="shared" si="10"/>
        <v>62.944374738603095</v>
      </c>
      <c r="CE13" s="30">
        <f t="shared" si="10"/>
        <v>62.865497076023388</v>
      </c>
      <c r="CF13" s="30">
        <f t="shared" si="10"/>
        <v>62.786816854401337</v>
      </c>
      <c r="CG13" s="30">
        <f t="shared" si="10"/>
        <v>62.708333333333336</v>
      </c>
      <c r="CH13" s="30">
        <f t="shared" si="10"/>
        <v>62.630045776113185</v>
      </c>
      <c r="CI13" s="30">
        <f t="shared" si="10"/>
        <v>62.55195344970906</v>
      </c>
      <c r="CJ13" s="30">
        <f t="shared" si="10"/>
        <v>62.474055624740551</v>
      </c>
      <c r="CK13" s="30">
        <f t="shared" si="10"/>
        <v>62.396351575456059</v>
      </c>
      <c r="CL13" s="30">
        <f t="shared" si="10"/>
        <v>62.318840579710148</v>
      </c>
      <c r="CM13" s="30">
        <f t="shared" si="10"/>
        <v>62.241521918941267</v>
      </c>
      <c r="CN13" s="30">
        <f t="shared" si="10"/>
        <v>62.164394878149523</v>
      </c>
      <c r="CO13" s="30">
        <f t="shared" si="10"/>
        <v>62.087458745874585</v>
      </c>
      <c r="CP13" s="30">
        <f t="shared" si="10"/>
        <v>62.010712814173878</v>
      </c>
      <c r="CQ13" s="30">
        <f t="shared" si="10"/>
        <v>61.934156378600825</v>
      </c>
      <c r="CR13" s="30">
        <f t="shared" si="10"/>
        <v>61.857788738183309</v>
      </c>
      <c r="CS13" s="30">
        <f t="shared" si="10"/>
        <v>61.781609195402297</v>
      </c>
      <c r="CT13" s="30">
        <f t="shared" si="10"/>
        <v>61.70561705617056</v>
      </c>
      <c r="CU13" s="30">
        <f t="shared" si="10"/>
        <v>61.629811629811627</v>
      </c>
      <c r="CV13" s="30">
        <f t="shared" si="10"/>
        <v>61.554192229038854</v>
      </c>
      <c r="CW13" s="30">
        <f t="shared" si="10"/>
        <v>61.478758169934643</v>
      </c>
      <c r="CX13" s="30">
        <f t="shared" si="10"/>
        <v>61.403508771929829</v>
      </c>
      <c r="CY13" s="30">
        <f t="shared" si="10"/>
        <v>61.328443357783215</v>
      </c>
      <c r="CZ13" s="30">
        <f t="shared" si="10"/>
        <v>61.253561253561251</v>
      </c>
      <c r="DA13" s="30">
        <f t="shared" si="10"/>
        <v>61.178861788617887</v>
      </c>
      <c r="DB13" s="30">
        <f t="shared" si="10"/>
        <v>61.104344295574499</v>
      </c>
      <c r="DC13" s="30">
        <f t="shared" si="10"/>
        <v>61.030008110300081</v>
      </c>
      <c r="DD13" s="30">
        <f t="shared" si="10"/>
        <v>60.955852571891455</v>
      </c>
      <c r="DE13" s="30">
        <f t="shared" si="10"/>
        <v>60.881877022653725</v>
      </c>
      <c r="DF13" s="30">
        <f t="shared" si="10"/>
        <v>60.80808080808081</v>
      </c>
      <c r="DG13" s="30">
        <f t="shared" si="10"/>
        <v>60.734463276836159</v>
      </c>
      <c r="DH13" s="30">
        <f t="shared" si="10"/>
        <v>60.661023780733579</v>
      </c>
      <c r="DI13" s="30">
        <f t="shared" si="10"/>
        <v>60.587761674718195</v>
      </c>
      <c r="DJ13" s="30">
        <f t="shared" si="10"/>
        <v>60.514676316847606</v>
      </c>
      <c r="DK13" s="30">
        <f t="shared" si="10"/>
        <v>60.441767068273094</v>
      </c>
      <c r="DL13" s="30">
        <f t="shared" si="10"/>
        <v>60.369033293221015</v>
      </c>
      <c r="DM13" s="30">
        <f t="shared" si="10"/>
        <v>60.296474358974358</v>
      </c>
      <c r="DN13" s="30">
        <f t="shared" si="10"/>
        <v>60.224089635854341</v>
      </c>
      <c r="DO13" s="30">
        <f t="shared" si="10"/>
        <v>60.15187849720224</v>
      </c>
      <c r="DP13" s="30">
        <f t="shared" si="10"/>
        <v>60.079840319361274</v>
      </c>
      <c r="DQ13" s="30">
        <f t="shared" si="10"/>
        <v>60.007974481658692</v>
      </c>
      <c r="DR13" s="30">
        <f t="shared" si="10"/>
        <v>59.936280366387898</v>
      </c>
      <c r="DS13" s="30">
        <f t="shared" si="10"/>
        <v>59.864757358790769</v>
      </c>
      <c r="DT13" s="30">
        <f t="shared" si="10"/>
        <v>59.793404847040129</v>
      </c>
      <c r="DU13" s="30">
        <f t="shared" si="10"/>
        <v>59.722222222222221</v>
      </c>
      <c r="DV13" s="30">
        <f t="shared" si="10"/>
        <v>59.651208878319466</v>
      </c>
      <c r="DW13" s="30">
        <f t="shared" si="10"/>
        <v>59.580364212193189</v>
      </c>
      <c r="DX13" s="30">
        <f t="shared" si="10"/>
        <v>59.509687623566627</v>
      </c>
      <c r="DY13" s="30">
        <f t="shared" si="10"/>
        <v>59.439178515007903</v>
      </c>
      <c r="DZ13" s="30">
        <f t="shared" si="10"/>
        <v>59.368836291913219</v>
      </c>
      <c r="EA13" s="30">
        <f t="shared" si="10"/>
        <v>59.298660362490153</v>
      </c>
      <c r="EB13" s="30">
        <f t="shared" si="10"/>
        <v>59.228650137741049</v>
      </c>
      <c r="EC13" s="30">
        <f t="shared" si="10"/>
        <v>59.158805031446541</v>
      </c>
      <c r="ED13" s="30">
        <f t="shared" si="10"/>
        <v>59.089124460149201</v>
      </c>
      <c r="EE13" s="30">
        <f t="shared" si="10"/>
        <v>59.019607843137258</v>
      </c>
      <c r="EF13" s="30">
        <f t="shared" si="10"/>
        <v>58.950254602428515</v>
      </c>
      <c r="EG13" s="30">
        <f t="shared" si="10"/>
        <v>58.881064162754306</v>
      </c>
      <c r="EH13" s="30">
        <f t="shared" si="10"/>
        <v>58.812035951543571</v>
      </c>
      <c r="EI13" s="30">
        <f t="shared" ref="EI13:FZ13" si="11">$B$12*$G$10/EI10/$E$12/$H$13</f>
        <v>58.743169398907099</v>
      </c>
      <c r="EJ13" s="30">
        <f t="shared" si="11"/>
        <v>58.67446393762183</v>
      </c>
      <c r="EK13" s="30">
        <f t="shared" si="11"/>
        <v>58.605919003115268</v>
      </c>
      <c r="EL13" s="30">
        <f t="shared" si="11"/>
        <v>58.537534033450015</v>
      </c>
      <c r="EM13" s="30">
        <f t="shared" si="11"/>
        <v>58.469308469308466</v>
      </c>
      <c r="EN13" s="30">
        <f t="shared" si="11"/>
        <v>58.401241753977494</v>
      </c>
      <c r="EO13" s="30">
        <f t="shared" si="11"/>
        <v>58.333333333333336</v>
      </c>
      <c r="EP13" s="30">
        <f t="shared" si="11"/>
        <v>58.265582655826556</v>
      </c>
      <c r="EQ13" s="30">
        <f t="shared" si="11"/>
        <v>58.197989172467125</v>
      </c>
      <c r="ER13" s="30">
        <f t="shared" si="11"/>
        <v>58.130552336809579</v>
      </c>
      <c r="ES13" s="30">
        <f t="shared" si="11"/>
        <v>58.063271604938272</v>
      </c>
      <c r="ET13" s="30">
        <f t="shared" si="11"/>
        <v>57.996146435452793</v>
      </c>
      <c r="EU13" s="30">
        <f t="shared" si="11"/>
        <v>57.92917628945343</v>
      </c>
      <c r="EV13" s="30">
        <f t="shared" si="11"/>
        <v>57.862360630526723</v>
      </c>
      <c r="EW13" s="30">
        <f t="shared" si="11"/>
        <v>57.795698924731177</v>
      </c>
      <c r="EX13" s="30">
        <f t="shared" si="11"/>
        <v>57.729190640583049</v>
      </c>
      <c r="EY13" s="30">
        <f t="shared" si="11"/>
        <v>57.662835249042139</v>
      </c>
      <c r="EZ13" s="30">
        <f t="shared" si="11"/>
        <v>57.596632223497892</v>
      </c>
      <c r="FA13" s="30">
        <f t="shared" si="11"/>
        <v>57.530581039755354</v>
      </c>
      <c r="FB13" s="30">
        <f t="shared" si="11"/>
        <v>57.464681176021379</v>
      </c>
      <c r="FC13" s="30">
        <f t="shared" si="11"/>
        <v>57.398932112890918</v>
      </c>
      <c r="FD13" s="30">
        <f t="shared" si="11"/>
        <v>57.333333333333336</v>
      </c>
      <c r="FE13" s="30">
        <f t="shared" si="11"/>
        <v>57.267884322678839</v>
      </c>
      <c r="FF13" s="30">
        <f t="shared" si="11"/>
        <v>57.20258456860509</v>
      </c>
      <c r="FG13" s="30">
        <f t="shared" si="11"/>
        <v>57.137433561123764</v>
      </c>
      <c r="FH13" s="30">
        <f t="shared" si="11"/>
        <v>57.07243079256731</v>
      </c>
      <c r="FI13" s="30">
        <f t="shared" si="11"/>
        <v>57.007575757575758</v>
      </c>
      <c r="FJ13" s="30">
        <f t="shared" si="11"/>
        <v>56.942867953083613</v>
      </c>
      <c r="FK13" s="30">
        <f t="shared" si="11"/>
        <v>56.87830687830688</v>
      </c>
      <c r="FL13" s="30">
        <f t="shared" si="11"/>
        <v>56.813892034730088</v>
      </c>
      <c r="FM13" s="30">
        <f t="shared" si="11"/>
        <v>56.749622926093515</v>
      </c>
      <c r="FN13" s="30">
        <f t="shared" si="11"/>
        <v>56.685499058380408</v>
      </c>
      <c r="FO13" s="30">
        <f t="shared" si="11"/>
        <v>56.621519939804365</v>
      </c>
      <c r="FP13" s="30">
        <f t="shared" si="11"/>
        <v>56.557685080796695</v>
      </c>
      <c r="FQ13" s="30">
        <f t="shared" si="11"/>
        <v>56.493993993993996</v>
      </c>
      <c r="FR13" s="30">
        <f t="shared" si="11"/>
        <v>56.430446194225716</v>
      </c>
      <c r="FS13" s="30">
        <f t="shared" si="11"/>
        <v>56.367041198501873</v>
      </c>
      <c r="FT13" s="30">
        <f t="shared" si="11"/>
        <v>56.303778526000748</v>
      </c>
      <c r="FU13" s="30">
        <f t="shared" si="11"/>
        <v>56.2406576980568</v>
      </c>
      <c r="FV13" s="30">
        <f t="shared" si="11"/>
        <v>56.177678238148559</v>
      </c>
      <c r="FW13" s="30">
        <f t="shared" si="11"/>
        <v>56.114839671886649</v>
      </c>
      <c r="FX13" s="30">
        <f t="shared" si="11"/>
        <v>56.052141527001858</v>
      </c>
      <c r="FY13" s="30">
        <f t="shared" si="11"/>
        <v>55.989583333333336</v>
      </c>
      <c r="FZ13" s="30">
        <f t="shared" si="11"/>
        <v>55.927164622816797</v>
      </c>
    </row>
    <row r="14" spans="1:182" ht="14.25" x14ac:dyDescent="0.45">
      <c r="A14" s="39"/>
      <c r="B14" s="49"/>
      <c r="H14">
        <v>0.25</v>
      </c>
      <c r="I14" t="s">
        <v>63</v>
      </c>
      <c r="J14" s="30">
        <f>$B$12*$G$10/J10/$E$12/$H$14</f>
        <v>138.39080459770113</v>
      </c>
      <c r="K14" s="30">
        <f t="shared" ref="K14:BV14" si="12">$B$12*$G$10/K10/$E$12/$H$14</f>
        <v>138.2001836547291</v>
      </c>
      <c r="L14" s="30">
        <f t="shared" si="12"/>
        <v>138.01008711600184</v>
      </c>
      <c r="M14" s="30">
        <f t="shared" si="12"/>
        <v>137.82051282051282</v>
      </c>
      <c r="N14" s="30">
        <f t="shared" si="12"/>
        <v>137.63145861911295</v>
      </c>
      <c r="O14" s="30">
        <f t="shared" si="12"/>
        <v>137.44292237442923</v>
      </c>
      <c r="P14" s="30">
        <f t="shared" si="12"/>
        <v>137.25490196078431</v>
      </c>
      <c r="Q14" s="30">
        <f t="shared" si="12"/>
        <v>137.06739526411658</v>
      </c>
      <c r="R14" s="30">
        <f t="shared" si="12"/>
        <v>136.88040018190085</v>
      </c>
      <c r="S14" s="30">
        <f t="shared" si="12"/>
        <v>136.69391462306993</v>
      </c>
      <c r="T14" s="30">
        <f t="shared" si="12"/>
        <v>136.50793650793651</v>
      </c>
      <c r="U14" s="30">
        <f t="shared" si="12"/>
        <v>136.32246376811594</v>
      </c>
      <c r="V14" s="30">
        <f t="shared" si="12"/>
        <v>136.13749434644959</v>
      </c>
      <c r="W14" s="30">
        <f t="shared" si="12"/>
        <v>135.95302619692862</v>
      </c>
      <c r="X14" s="30">
        <f t="shared" si="12"/>
        <v>135.76905728461887</v>
      </c>
      <c r="Y14" s="30">
        <f t="shared" si="12"/>
        <v>135.58558558558559</v>
      </c>
      <c r="Z14" s="30">
        <f t="shared" si="12"/>
        <v>135.40260908681961</v>
      </c>
      <c r="AA14" s="30">
        <f t="shared" si="12"/>
        <v>135.22012578616352</v>
      </c>
      <c r="AB14" s="30">
        <f t="shared" si="12"/>
        <v>135.03813369223869</v>
      </c>
      <c r="AC14" s="30">
        <f t="shared" si="12"/>
        <v>134.85663082437276</v>
      </c>
      <c r="AD14" s="30">
        <f t="shared" si="12"/>
        <v>134.67561521252796</v>
      </c>
      <c r="AE14" s="30">
        <f t="shared" si="12"/>
        <v>134.49508489722967</v>
      </c>
      <c r="AF14" s="30">
        <f t="shared" si="12"/>
        <v>134.31503792949576</v>
      </c>
      <c r="AG14" s="30">
        <f t="shared" si="12"/>
        <v>134.13547237076651</v>
      </c>
      <c r="AH14" s="30">
        <f t="shared" si="12"/>
        <v>133.95638629283488</v>
      </c>
      <c r="AI14" s="30">
        <f t="shared" si="12"/>
        <v>133.77777777777777</v>
      </c>
      <c r="AJ14" s="30">
        <f t="shared" si="12"/>
        <v>133.59964491788728</v>
      </c>
      <c r="AK14" s="30">
        <f t="shared" si="12"/>
        <v>133.42198581560282</v>
      </c>
      <c r="AL14" s="30">
        <f t="shared" si="12"/>
        <v>133.24479858344401</v>
      </c>
      <c r="AM14" s="30">
        <f t="shared" si="12"/>
        <v>133.06808134394342</v>
      </c>
      <c r="AN14" s="30">
        <f t="shared" si="12"/>
        <v>132.89183222958056</v>
      </c>
      <c r="AO14" s="30">
        <f t="shared" si="12"/>
        <v>132.71604938271605</v>
      </c>
      <c r="AP14" s="30">
        <f t="shared" si="12"/>
        <v>132.54073095552619</v>
      </c>
      <c r="AQ14" s="30">
        <f t="shared" si="12"/>
        <v>132.36587510993843</v>
      </c>
      <c r="AR14" s="30">
        <f t="shared" si="12"/>
        <v>132.19148001756699</v>
      </c>
      <c r="AS14" s="30">
        <f t="shared" si="12"/>
        <v>132.01754385964912</v>
      </c>
      <c r="AT14" s="30">
        <f t="shared" si="12"/>
        <v>131.84406482698205</v>
      </c>
      <c r="AU14" s="30">
        <f t="shared" si="12"/>
        <v>131.67104111986001</v>
      </c>
      <c r="AV14" s="30">
        <f t="shared" si="12"/>
        <v>131.49847094801223</v>
      </c>
      <c r="AW14" s="30">
        <f t="shared" si="12"/>
        <v>131.32635253054102</v>
      </c>
      <c r="AX14" s="30">
        <f t="shared" si="12"/>
        <v>131.15468409586057</v>
      </c>
      <c r="AY14" s="30">
        <f t="shared" si="12"/>
        <v>130.9834638816362</v>
      </c>
      <c r="AZ14" s="30">
        <f t="shared" si="12"/>
        <v>130.81269013472402</v>
      </c>
      <c r="BA14" s="30">
        <f t="shared" si="12"/>
        <v>130.64236111111111</v>
      </c>
      <c r="BB14" s="30">
        <f t="shared" si="12"/>
        <v>130.4724750758561</v>
      </c>
      <c r="BC14" s="30">
        <f t="shared" si="12"/>
        <v>130.30303030303031</v>
      </c>
      <c r="BD14" s="30">
        <f t="shared" si="12"/>
        <v>130.13402507565931</v>
      </c>
      <c r="BE14" s="30">
        <f t="shared" si="12"/>
        <v>129.96545768566494</v>
      </c>
      <c r="BF14" s="30">
        <f t="shared" si="12"/>
        <v>129.79732643380768</v>
      </c>
      <c r="BG14" s="30">
        <f t="shared" si="12"/>
        <v>129.62962962962965</v>
      </c>
      <c r="BH14" s="30">
        <f t="shared" si="12"/>
        <v>129.46236559139786</v>
      </c>
      <c r="BI14" s="30">
        <f t="shared" si="12"/>
        <v>129.29553264604812</v>
      </c>
      <c r="BJ14" s="30">
        <f t="shared" si="12"/>
        <v>129.12912912912913</v>
      </c>
      <c r="BK14" s="30">
        <f t="shared" si="12"/>
        <v>128.96315338474722</v>
      </c>
      <c r="BL14" s="30">
        <f t="shared" si="12"/>
        <v>128.79760376551135</v>
      </c>
      <c r="BM14" s="30">
        <f t="shared" si="12"/>
        <v>128.63247863247864</v>
      </c>
      <c r="BN14" s="30">
        <f t="shared" si="12"/>
        <v>128.46777635510031</v>
      </c>
      <c r="BO14" s="30">
        <f t="shared" si="12"/>
        <v>128.30349531116795</v>
      </c>
      <c r="BP14" s="30">
        <f t="shared" si="12"/>
        <v>128.13963388676032</v>
      </c>
      <c r="BQ14" s="30">
        <f t="shared" si="12"/>
        <v>127.97619047619048</v>
      </c>
      <c r="BR14" s="30">
        <f t="shared" si="12"/>
        <v>127.81316348195328</v>
      </c>
      <c r="BS14" s="30">
        <f t="shared" si="12"/>
        <v>127.65055131467345</v>
      </c>
      <c r="BT14" s="30">
        <f t="shared" si="12"/>
        <v>127.48835239305379</v>
      </c>
      <c r="BU14" s="30">
        <f t="shared" si="12"/>
        <v>127.32656514382403</v>
      </c>
      <c r="BV14" s="30">
        <f t="shared" si="12"/>
        <v>127.1651880016899</v>
      </c>
      <c r="BW14" s="30">
        <f t="shared" ref="BW14:EH14" si="13">$B$12*$G$10/BW10/$E$12/$H$14</f>
        <v>127.0042194092827</v>
      </c>
      <c r="BX14" s="30">
        <f t="shared" si="13"/>
        <v>126.84365781710915</v>
      </c>
      <c r="BY14" s="30">
        <f t="shared" si="13"/>
        <v>126.68350168350167</v>
      </c>
      <c r="BZ14" s="30">
        <f t="shared" si="13"/>
        <v>126.52374947456916</v>
      </c>
      <c r="CA14" s="30">
        <f t="shared" si="13"/>
        <v>126.36439966414777</v>
      </c>
      <c r="CB14" s="30">
        <f t="shared" si="13"/>
        <v>126.20545073375263</v>
      </c>
      <c r="CC14" s="30">
        <f t="shared" si="13"/>
        <v>126.04690117252932</v>
      </c>
      <c r="CD14" s="30">
        <f t="shared" si="13"/>
        <v>125.88874947720619</v>
      </c>
      <c r="CE14" s="30">
        <f t="shared" si="13"/>
        <v>125.73099415204678</v>
      </c>
      <c r="CF14" s="30">
        <f t="shared" si="13"/>
        <v>125.57363370880267</v>
      </c>
      <c r="CG14" s="30">
        <f t="shared" si="13"/>
        <v>125.41666666666667</v>
      </c>
      <c r="CH14" s="30">
        <f t="shared" si="13"/>
        <v>125.26009155222637</v>
      </c>
      <c r="CI14" s="30">
        <f t="shared" si="13"/>
        <v>125.10390689941812</v>
      </c>
      <c r="CJ14" s="30">
        <f t="shared" si="13"/>
        <v>124.9481112494811</v>
      </c>
      <c r="CK14" s="30">
        <f t="shared" si="13"/>
        <v>124.79270315091212</v>
      </c>
      <c r="CL14" s="30">
        <f t="shared" si="13"/>
        <v>124.6376811594203</v>
      </c>
      <c r="CM14" s="30">
        <f t="shared" si="13"/>
        <v>124.48304383788253</v>
      </c>
      <c r="CN14" s="30">
        <f t="shared" si="13"/>
        <v>124.32878975629905</v>
      </c>
      <c r="CO14" s="30">
        <f t="shared" si="13"/>
        <v>124.17491749174917</v>
      </c>
      <c r="CP14" s="30">
        <f t="shared" si="13"/>
        <v>124.02142562834776</v>
      </c>
      <c r="CQ14" s="30">
        <f t="shared" si="13"/>
        <v>123.86831275720165</v>
      </c>
      <c r="CR14" s="30">
        <f t="shared" si="13"/>
        <v>123.71557747636662</v>
      </c>
      <c r="CS14" s="30">
        <f t="shared" si="13"/>
        <v>123.56321839080459</v>
      </c>
      <c r="CT14" s="30">
        <f t="shared" si="13"/>
        <v>123.41123411234112</v>
      </c>
      <c r="CU14" s="30">
        <f t="shared" si="13"/>
        <v>123.25962325962325</v>
      </c>
      <c r="CV14" s="30">
        <f t="shared" si="13"/>
        <v>123.10838445807771</v>
      </c>
      <c r="CW14" s="30">
        <f t="shared" si="13"/>
        <v>122.95751633986929</v>
      </c>
      <c r="CX14" s="30">
        <f t="shared" si="13"/>
        <v>122.80701754385966</v>
      </c>
      <c r="CY14" s="30">
        <f t="shared" si="13"/>
        <v>122.65688671556643</v>
      </c>
      <c r="CZ14" s="30">
        <f t="shared" si="13"/>
        <v>122.5071225071225</v>
      </c>
      <c r="DA14" s="30">
        <f t="shared" si="13"/>
        <v>122.35772357723577</v>
      </c>
      <c r="DB14" s="30">
        <f t="shared" si="13"/>
        <v>122.208688591149</v>
      </c>
      <c r="DC14" s="30">
        <f t="shared" si="13"/>
        <v>122.06001622060016</v>
      </c>
      <c r="DD14" s="30">
        <f t="shared" si="13"/>
        <v>121.91170514378291</v>
      </c>
      <c r="DE14" s="30">
        <f t="shared" si="13"/>
        <v>121.76375404530745</v>
      </c>
      <c r="DF14" s="30">
        <f t="shared" si="13"/>
        <v>121.61616161616162</v>
      </c>
      <c r="DG14" s="30">
        <f t="shared" si="13"/>
        <v>121.46892655367232</v>
      </c>
      <c r="DH14" s="30">
        <f t="shared" si="13"/>
        <v>121.32204756146716</v>
      </c>
      <c r="DI14" s="30">
        <f t="shared" si="13"/>
        <v>121.17552334943639</v>
      </c>
      <c r="DJ14" s="30">
        <f t="shared" si="13"/>
        <v>121.02935263369521</v>
      </c>
      <c r="DK14" s="30">
        <f t="shared" si="13"/>
        <v>120.88353413654619</v>
      </c>
      <c r="DL14" s="30">
        <f t="shared" si="13"/>
        <v>120.73806658644203</v>
      </c>
      <c r="DM14" s="30">
        <f t="shared" si="13"/>
        <v>120.59294871794872</v>
      </c>
      <c r="DN14" s="30">
        <f t="shared" si="13"/>
        <v>120.44817927170868</v>
      </c>
      <c r="DO14" s="30">
        <f t="shared" si="13"/>
        <v>120.30375699440448</v>
      </c>
      <c r="DP14" s="30">
        <f t="shared" si="13"/>
        <v>120.15968063872255</v>
      </c>
      <c r="DQ14" s="30">
        <f t="shared" si="13"/>
        <v>120.01594896331738</v>
      </c>
      <c r="DR14" s="30">
        <f t="shared" si="13"/>
        <v>119.8725607327758</v>
      </c>
      <c r="DS14" s="30">
        <f t="shared" si="13"/>
        <v>119.72951471758154</v>
      </c>
      <c r="DT14" s="30">
        <f t="shared" si="13"/>
        <v>119.58680969408026</v>
      </c>
      <c r="DU14" s="30">
        <f t="shared" si="13"/>
        <v>119.44444444444444</v>
      </c>
      <c r="DV14" s="30">
        <f t="shared" si="13"/>
        <v>119.30241775663893</v>
      </c>
      <c r="DW14" s="30">
        <f t="shared" si="13"/>
        <v>119.16072842438638</v>
      </c>
      <c r="DX14" s="30">
        <f t="shared" si="13"/>
        <v>119.01937524713325</v>
      </c>
      <c r="DY14" s="30">
        <f t="shared" si="13"/>
        <v>118.87835703001581</v>
      </c>
      <c r="DZ14" s="30">
        <f t="shared" si="13"/>
        <v>118.73767258382644</v>
      </c>
      <c r="EA14" s="30">
        <f t="shared" si="13"/>
        <v>118.59732072498031</v>
      </c>
      <c r="EB14" s="30">
        <f t="shared" si="13"/>
        <v>118.4573002754821</v>
      </c>
      <c r="EC14" s="30">
        <f t="shared" si="13"/>
        <v>118.31761006289308</v>
      </c>
      <c r="ED14" s="30">
        <f t="shared" si="13"/>
        <v>118.1782489202984</v>
      </c>
      <c r="EE14" s="30">
        <f t="shared" si="13"/>
        <v>118.03921568627452</v>
      </c>
      <c r="EF14" s="30">
        <f t="shared" si="13"/>
        <v>117.90050920485703</v>
      </c>
      <c r="EG14" s="30">
        <f t="shared" si="13"/>
        <v>117.76212832550861</v>
      </c>
      <c r="EH14" s="30">
        <f t="shared" si="13"/>
        <v>117.62407190308714</v>
      </c>
      <c r="EI14" s="30">
        <f t="shared" ref="EI14:FZ14" si="14">$B$12*$G$10/EI10/$E$12/$H$14</f>
        <v>117.4863387978142</v>
      </c>
      <c r="EJ14" s="30">
        <f t="shared" si="14"/>
        <v>117.34892787524366</v>
      </c>
      <c r="EK14" s="30">
        <f t="shared" si="14"/>
        <v>117.21183800623054</v>
      </c>
      <c r="EL14" s="30">
        <f t="shared" si="14"/>
        <v>117.07506806690003</v>
      </c>
      <c r="EM14" s="30">
        <f t="shared" si="14"/>
        <v>116.93861693861693</v>
      </c>
      <c r="EN14" s="30">
        <f t="shared" si="14"/>
        <v>116.80248350795499</v>
      </c>
      <c r="EO14" s="30">
        <f t="shared" si="14"/>
        <v>116.66666666666667</v>
      </c>
      <c r="EP14" s="30">
        <f t="shared" si="14"/>
        <v>116.53116531165311</v>
      </c>
      <c r="EQ14" s="30">
        <f t="shared" si="14"/>
        <v>116.39597834493425</v>
      </c>
      <c r="ER14" s="30">
        <f t="shared" si="14"/>
        <v>116.26110467361916</v>
      </c>
      <c r="ES14" s="30">
        <f t="shared" si="14"/>
        <v>116.12654320987654</v>
      </c>
      <c r="ET14" s="30">
        <f t="shared" si="14"/>
        <v>115.99229287090559</v>
      </c>
      <c r="EU14" s="30">
        <f t="shared" si="14"/>
        <v>115.85835257890686</v>
      </c>
      <c r="EV14" s="30">
        <f t="shared" si="14"/>
        <v>115.72472126105345</v>
      </c>
      <c r="EW14" s="30">
        <f t="shared" si="14"/>
        <v>115.59139784946235</v>
      </c>
      <c r="EX14" s="30">
        <f t="shared" si="14"/>
        <v>115.4583812811661</v>
      </c>
      <c r="EY14" s="30">
        <f t="shared" si="14"/>
        <v>115.32567049808428</v>
      </c>
      <c r="EZ14" s="30">
        <f t="shared" si="14"/>
        <v>115.19326444699578</v>
      </c>
      <c r="FA14" s="30">
        <f t="shared" si="14"/>
        <v>115.06116207951071</v>
      </c>
      <c r="FB14" s="30">
        <f t="shared" si="14"/>
        <v>114.92936235204276</v>
      </c>
      <c r="FC14" s="30">
        <f t="shared" si="14"/>
        <v>114.79786422578184</v>
      </c>
      <c r="FD14" s="30">
        <f t="shared" si="14"/>
        <v>114.66666666666667</v>
      </c>
      <c r="FE14" s="30">
        <f t="shared" si="14"/>
        <v>114.53576864535768</v>
      </c>
      <c r="FF14" s="30">
        <f t="shared" si="14"/>
        <v>114.40516913721018</v>
      </c>
      <c r="FG14" s="30">
        <f t="shared" si="14"/>
        <v>114.27486712224753</v>
      </c>
      <c r="FH14" s="30">
        <f t="shared" si="14"/>
        <v>114.14486158513462</v>
      </c>
      <c r="FI14" s="30">
        <f t="shared" si="14"/>
        <v>114.01515151515152</v>
      </c>
      <c r="FJ14" s="30">
        <f t="shared" si="14"/>
        <v>113.88573590616723</v>
      </c>
      <c r="FK14" s="30">
        <f t="shared" si="14"/>
        <v>113.75661375661376</v>
      </c>
      <c r="FL14" s="30">
        <f t="shared" si="14"/>
        <v>113.62778406946018</v>
      </c>
      <c r="FM14" s="30">
        <f t="shared" si="14"/>
        <v>113.49924585218703</v>
      </c>
      <c r="FN14" s="30">
        <f t="shared" si="14"/>
        <v>113.37099811676082</v>
      </c>
      <c r="FO14" s="30">
        <f t="shared" si="14"/>
        <v>113.24303987960873</v>
      </c>
      <c r="FP14" s="30">
        <f t="shared" si="14"/>
        <v>113.11537016159339</v>
      </c>
      <c r="FQ14" s="30">
        <f t="shared" si="14"/>
        <v>112.98798798798799</v>
      </c>
      <c r="FR14" s="30">
        <f t="shared" si="14"/>
        <v>112.86089238845143</v>
      </c>
      <c r="FS14" s="30">
        <f t="shared" si="14"/>
        <v>112.73408239700375</v>
      </c>
      <c r="FT14" s="30">
        <f t="shared" si="14"/>
        <v>112.6075570520015</v>
      </c>
      <c r="FU14" s="30">
        <f t="shared" si="14"/>
        <v>112.4813153961136</v>
      </c>
      <c r="FV14" s="30">
        <f t="shared" si="14"/>
        <v>112.35535647629712</v>
      </c>
      <c r="FW14" s="30">
        <f t="shared" si="14"/>
        <v>112.2296793437733</v>
      </c>
      <c r="FX14" s="30">
        <f t="shared" si="14"/>
        <v>112.10428305400372</v>
      </c>
      <c r="FY14" s="30">
        <f t="shared" si="14"/>
        <v>111.97916666666667</v>
      </c>
      <c r="FZ14" s="30">
        <f t="shared" si="14"/>
        <v>111.85432924563359</v>
      </c>
    </row>
    <row r="15" spans="1:182" ht="14.25" x14ac:dyDescent="0.45">
      <c r="A15" s="39"/>
      <c r="B15" s="49"/>
      <c r="H15">
        <v>0.125</v>
      </c>
      <c r="I15" t="s">
        <v>60</v>
      </c>
      <c r="J15" s="30">
        <f>$B$12*$G$10/J10/$E$12/$H$15</f>
        <v>276.78160919540227</v>
      </c>
      <c r="K15" s="30">
        <f t="shared" ref="K15:BV15" si="15">$B$12*$G$10/K10/$E$12/$H$15</f>
        <v>276.4003673094582</v>
      </c>
      <c r="L15" s="30">
        <f t="shared" si="15"/>
        <v>276.02017423200368</v>
      </c>
      <c r="M15" s="30">
        <f t="shared" si="15"/>
        <v>275.64102564102564</v>
      </c>
      <c r="N15" s="30">
        <f t="shared" si="15"/>
        <v>275.2629172382259</v>
      </c>
      <c r="O15" s="30">
        <f t="shared" si="15"/>
        <v>274.88584474885846</v>
      </c>
      <c r="P15" s="30">
        <f t="shared" si="15"/>
        <v>274.50980392156862</v>
      </c>
      <c r="Q15" s="30">
        <f t="shared" si="15"/>
        <v>274.13479052823317</v>
      </c>
      <c r="R15" s="30">
        <f t="shared" si="15"/>
        <v>273.76080036380171</v>
      </c>
      <c r="S15" s="30">
        <f t="shared" si="15"/>
        <v>273.38782924613986</v>
      </c>
      <c r="T15" s="30">
        <f t="shared" si="15"/>
        <v>273.01587301587301</v>
      </c>
      <c r="U15" s="30">
        <f t="shared" si="15"/>
        <v>272.64492753623188</v>
      </c>
      <c r="V15" s="30">
        <f t="shared" si="15"/>
        <v>272.27498869289917</v>
      </c>
      <c r="W15" s="30">
        <f t="shared" si="15"/>
        <v>271.90605239385724</v>
      </c>
      <c r="X15" s="30">
        <f t="shared" si="15"/>
        <v>271.53811456923773</v>
      </c>
      <c r="Y15" s="30">
        <f t="shared" si="15"/>
        <v>271.17117117117118</v>
      </c>
      <c r="Z15" s="30">
        <f t="shared" si="15"/>
        <v>270.80521817363922</v>
      </c>
      <c r="AA15" s="30">
        <f t="shared" si="15"/>
        <v>270.44025157232704</v>
      </c>
      <c r="AB15" s="30">
        <f t="shared" si="15"/>
        <v>270.07626738447738</v>
      </c>
      <c r="AC15" s="30">
        <f t="shared" si="15"/>
        <v>269.71326164874552</v>
      </c>
      <c r="AD15" s="30">
        <f t="shared" si="15"/>
        <v>269.35123042505592</v>
      </c>
      <c r="AE15" s="30">
        <f t="shared" si="15"/>
        <v>268.99016979445935</v>
      </c>
      <c r="AF15" s="30">
        <f t="shared" si="15"/>
        <v>268.63007585899152</v>
      </c>
      <c r="AG15" s="30">
        <f t="shared" si="15"/>
        <v>268.27094474153301</v>
      </c>
      <c r="AH15" s="30">
        <f t="shared" si="15"/>
        <v>267.91277258566976</v>
      </c>
      <c r="AI15" s="30">
        <f t="shared" si="15"/>
        <v>267.55555555555554</v>
      </c>
      <c r="AJ15" s="30">
        <f t="shared" si="15"/>
        <v>267.19928983577455</v>
      </c>
      <c r="AK15" s="30">
        <f t="shared" si="15"/>
        <v>266.84397163120565</v>
      </c>
      <c r="AL15" s="30">
        <f t="shared" si="15"/>
        <v>266.48959716688802</v>
      </c>
      <c r="AM15" s="30">
        <f t="shared" si="15"/>
        <v>266.13616268788684</v>
      </c>
      <c r="AN15" s="30">
        <f t="shared" si="15"/>
        <v>265.78366445916112</v>
      </c>
      <c r="AO15" s="30">
        <f t="shared" si="15"/>
        <v>265.4320987654321</v>
      </c>
      <c r="AP15" s="30">
        <f t="shared" si="15"/>
        <v>265.08146191105237</v>
      </c>
      <c r="AQ15" s="30">
        <f t="shared" si="15"/>
        <v>264.73175021987686</v>
      </c>
      <c r="AR15" s="30">
        <f t="shared" si="15"/>
        <v>264.38296003513398</v>
      </c>
      <c r="AS15" s="30">
        <f t="shared" si="15"/>
        <v>264.03508771929825</v>
      </c>
      <c r="AT15" s="30">
        <f t="shared" si="15"/>
        <v>263.6881296539641</v>
      </c>
      <c r="AU15" s="30">
        <f t="shared" si="15"/>
        <v>263.34208223972001</v>
      </c>
      <c r="AV15" s="30">
        <f t="shared" si="15"/>
        <v>262.99694189602445</v>
      </c>
      <c r="AW15" s="30">
        <f t="shared" si="15"/>
        <v>262.65270506108203</v>
      </c>
      <c r="AX15" s="30">
        <f t="shared" si="15"/>
        <v>262.30936819172115</v>
      </c>
      <c r="AY15" s="30">
        <f t="shared" si="15"/>
        <v>261.96692776327239</v>
      </c>
      <c r="AZ15" s="30">
        <f t="shared" si="15"/>
        <v>261.62538026944804</v>
      </c>
      <c r="BA15" s="30">
        <f t="shared" si="15"/>
        <v>261.28472222222223</v>
      </c>
      <c r="BB15" s="30">
        <f t="shared" si="15"/>
        <v>260.94495015171219</v>
      </c>
      <c r="BC15" s="30">
        <f t="shared" si="15"/>
        <v>260.60606060606062</v>
      </c>
      <c r="BD15" s="30">
        <f t="shared" si="15"/>
        <v>260.26805015131862</v>
      </c>
      <c r="BE15" s="30">
        <f t="shared" si="15"/>
        <v>259.93091537132989</v>
      </c>
      <c r="BF15" s="30">
        <f t="shared" si="15"/>
        <v>259.59465286761537</v>
      </c>
      <c r="BG15" s="30">
        <f t="shared" si="15"/>
        <v>259.2592592592593</v>
      </c>
      <c r="BH15" s="30">
        <f t="shared" si="15"/>
        <v>258.92473118279571</v>
      </c>
      <c r="BI15" s="30">
        <f t="shared" si="15"/>
        <v>258.59106529209623</v>
      </c>
      <c r="BJ15" s="30">
        <f t="shared" si="15"/>
        <v>258.25825825825825</v>
      </c>
      <c r="BK15" s="30">
        <f t="shared" si="15"/>
        <v>257.92630676949443</v>
      </c>
      <c r="BL15" s="30">
        <f t="shared" si="15"/>
        <v>257.59520753102271</v>
      </c>
      <c r="BM15" s="30">
        <f t="shared" si="15"/>
        <v>257.26495726495727</v>
      </c>
      <c r="BN15" s="30">
        <f t="shared" si="15"/>
        <v>256.93555271020062</v>
      </c>
      <c r="BO15" s="30">
        <f t="shared" si="15"/>
        <v>256.6069906223359</v>
      </c>
      <c r="BP15" s="30">
        <f t="shared" si="15"/>
        <v>256.27926777352064</v>
      </c>
      <c r="BQ15" s="30">
        <f t="shared" si="15"/>
        <v>255.95238095238096</v>
      </c>
      <c r="BR15" s="30">
        <f t="shared" si="15"/>
        <v>255.62632696390656</v>
      </c>
      <c r="BS15" s="30">
        <f t="shared" si="15"/>
        <v>255.3011026293469</v>
      </c>
      <c r="BT15" s="30">
        <f t="shared" si="15"/>
        <v>254.97670478610758</v>
      </c>
      <c r="BU15" s="30">
        <f t="shared" si="15"/>
        <v>254.65313028764805</v>
      </c>
      <c r="BV15" s="30">
        <f t="shared" si="15"/>
        <v>254.3303760033798</v>
      </c>
      <c r="BW15" s="30">
        <f t="shared" ref="BW15:EH15" si="16">$B$12*$G$10/BW10/$E$12/$H$15</f>
        <v>254.00843881856539</v>
      </c>
      <c r="BX15" s="30">
        <f t="shared" si="16"/>
        <v>253.68731563421829</v>
      </c>
      <c r="BY15" s="30">
        <f t="shared" si="16"/>
        <v>253.36700336700335</v>
      </c>
      <c r="BZ15" s="30">
        <f t="shared" si="16"/>
        <v>253.04749894913832</v>
      </c>
      <c r="CA15" s="30">
        <f t="shared" si="16"/>
        <v>252.72879932829554</v>
      </c>
      <c r="CB15" s="30">
        <f t="shared" si="16"/>
        <v>252.41090146750525</v>
      </c>
      <c r="CC15" s="30">
        <f t="shared" si="16"/>
        <v>252.09380234505863</v>
      </c>
      <c r="CD15" s="30">
        <f t="shared" si="16"/>
        <v>251.77749895441238</v>
      </c>
      <c r="CE15" s="30">
        <f t="shared" si="16"/>
        <v>251.46198830409355</v>
      </c>
      <c r="CF15" s="30">
        <f t="shared" si="16"/>
        <v>251.14726741760535</v>
      </c>
      <c r="CG15" s="30">
        <f t="shared" si="16"/>
        <v>250.83333333333334</v>
      </c>
      <c r="CH15" s="30">
        <f t="shared" si="16"/>
        <v>250.52018310445274</v>
      </c>
      <c r="CI15" s="30">
        <f t="shared" si="16"/>
        <v>250.20781379883624</v>
      </c>
      <c r="CJ15" s="30">
        <f t="shared" si="16"/>
        <v>249.8962224989622</v>
      </c>
      <c r="CK15" s="30">
        <f t="shared" si="16"/>
        <v>249.58540630182424</v>
      </c>
      <c r="CL15" s="30">
        <f t="shared" si="16"/>
        <v>249.27536231884059</v>
      </c>
      <c r="CM15" s="30">
        <f t="shared" si="16"/>
        <v>248.96608767576507</v>
      </c>
      <c r="CN15" s="30">
        <f t="shared" si="16"/>
        <v>248.65757951259809</v>
      </c>
      <c r="CO15" s="30">
        <f t="shared" si="16"/>
        <v>248.34983498349834</v>
      </c>
      <c r="CP15" s="30">
        <f t="shared" si="16"/>
        <v>248.04285125669551</v>
      </c>
      <c r="CQ15" s="30">
        <f t="shared" si="16"/>
        <v>247.7366255144033</v>
      </c>
      <c r="CR15" s="30">
        <f t="shared" si="16"/>
        <v>247.43115495273324</v>
      </c>
      <c r="CS15" s="30">
        <f t="shared" si="16"/>
        <v>247.12643678160919</v>
      </c>
      <c r="CT15" s="30">
        <f t="shared" si="16"/>
        <v>246.82246822468224</v>
      </c>
      <c r="CU15" s="30">
        <f t="shared" si="16"/>
        <v>246.51924651924651</v>
      </c>
      <c r="CV15" s="30">
        <f t="shared" si="16"/>
        <v>246.21676891615542</v>
      </c>
      <c r="CW15" s="30">
        <f t="shared" si="16"/>
        <v>245.91503267973857</v>
      </c>
      <c r="CX15" s="30">
        <f t="shared" si="16"/>
        <v>245.61403508771932</v>
      </c>
      <c r="CY15" s="30">
        <f t="shared" si="16"/>
        <v>245.31377343113286</v>
      </c>
      <c r="CZ15" s="30">
        <f t="shared" si="16"/>
        <v>245.01424501424501</v>
      </c>
      <c r="DA15" s="30">
        <f t="shared" si="16"/>
        <v>244.71544715447155</v>
      </c>
      <c r="DB15" s="30">
        <f t="shared" si="16"/>
        <v>244.417377182298</v>
      </c>
      <c r="DC15" s="30">
        <f t="shared" si="16"/>
        <v>244.12003244120032</v>
      </c>
      <c r="DD15" s="30">
        <f t="shared" si="16"/>
        <v>243.82341028756582</v>
      </c>
      <c r="DE15" s="30">
        <f t="shared" si="16"/>
        <v>243.5275080906149</v>
      </c>
      <c r="DF15" s="30">
        <f t="shared" si="16"/>
        <v>243.23232323232324</v>
      </c>
      <c r="DG15" s="30">
        <f t="shared" si="16"/>
        <v>242.93785310734464</v>
      </c>
      <c r="DH15" s="30">
        <f t="shared" si="16"/>
        <v>242.64409512293432</v>
      </c>
      <c r="DI15" s="30">
        <f t="shared" si="16"/>
        <v>242.35104669887278</v>
      </c>
      <c r="DJ15" s="30">
        <f t="shared" si="16"/>
        <v>242.05870526739042</v>
      </c>
      <c r="DK15" s="30">
        <f t="shared" si="16"/>
        <v>241.76706827309238</v>
      </c>
      <c r="DL15" s="30">
        <f t="shared" si="16"/>
        <v>241.47613317288406</v>
      </c>
      <c r="DM15" s="30">
        <f t="shared" si="16"/>
        <v>241.18589743589743</v>
      </c>
      <c r="DN15" s="30">
        <f t="shared" si="16"/>
        <v>240.89635854341736</v>
      </c>
      <c r="DO15" s="30">
        <f t="shared" si="16"/>
        <v>240.60751398880896</v>
      </c>
      <c r="DP15" s="30">
        <f t="shared" si="16"/>
        <v>240.3193612774451</v>
      </c>
      <c r="DQ15" s="30">
        <f t="shared" si="16"/>
        <v>240.03189792663477</v>
      </c>
      <c r="DR15" s="30">
        <f t="shared" si="16"/>
        <v>239.74512146555159</v>
      </c>
      <c r="DS15" s="30">
        <f t="shared" si="16"/>
        <v>239.45902943516307</v>
      </c>
      <c r="DT15" s="30">
        <f t="shared" si="16"/>
        <v>239.17361938816052</v>
      </c>
      <c r="DU15" s="30">
        <f t="shared" si="16"/>
        <v>238.88888888888889</v>
      </c>
      <c r="DV15" s="30">
        <f t="shared" si="16"/>
        <v>238.60483551327786</v>
      </c>
      <c r="DW15" s="30">
        <f t="shared" si="16"/>
        <v>238.32145684877275</v>
      </c>
      <c r="DX15" s="30">
        <f t="shared" si="16"/>
        <v>238.03875049426651</v>
      </c>
      <c r="DY15" s="30">
        <f t="shared" si="16"/>
        <v>237.75671406003161</v>
      </c>
      <c r="DZ15" s="30">
        <f t="shared" si="16"/>
        <v>237.47534516765288</v>
      </c>
      <c r="EA15" s="30">
        <f t="shared" si="16"/>
        <v>237.19464144996061</v>
      </c>
      <c r="EB15" s="30">
        <f t="shared" si="16"/>
        <v>236.9146005509642</v>
      </c>
      <c r="EC15" s="30">
        <f t="shared" si="16"/>
        <v>236.63522012578616</v>
      </c>
      <c r="ED15" s="30">
        <f t="shared" si="16"/>
        <v>236.3564978405968</v>
      </c>
      <c r="EE15" s="30">
        <f t="shared" si="16"/>
        <v>236.07843137254903</v>
      </c>
      <c r="EF15" s="30">
        <f t="shared" si="16"/>
        <v>235.80101840971406</v>
      </c>
      <c r="EG15" s="30">
        <f t="shared" si="16"/>
        <v>235.52425665101723</v>
      </c>
      <c r="EH15" s="30">
        <f t="shared" si="16"/>
        <v>235.24814380617428</v>
      </c>
      <c r="EI15" s="30">
        <f t="shared" ref="EI15:FZ15" si="17">$B$12*$G$10/EI10/$E$12/$H$15</f>
        <v>234.9726775956284</v>
      </c>
      <c r="EJ15" s="30">
        <f t="shared" si="17"/>
        <v>234.69785575048732</v>
      </c>
      <c r="EK15" s="30">
        <f t="shared" si="17"/>
        <v>234.42367601246107</v>
      </c>
      <c r="EL15" s="30">
        <f t="shared" si="17"/>
        <v>234.15013613380006</v>
      </c>
      <c r="EM15" s="30">
        <f t="shared" si="17"/>
        <v>233.87723387723386</v>
      </c>
      <c r="EN15" s="30">
        <f t="shared" si="17"/>
        <v>233.60496701590998</v>
      </c>
      <c r="EO15" s="30">
        <f t="shared" si="17"/>
        <v>233.33333333333334</v>
      </c>
      <c r="EP15" s="30">
        <f t="shared" si="17"/>
        <v>233.06233062330622</v>
      </c>
      <c r="EQ15" s="30">
        <f t="shared" si="17"/>
        <v>232.7919566898685</v>
      </c>
      <c r="ER15" s="30">
        <f t="shared" si="17"/>
        <v>232.52220934723832</v>
      </c>
      <c r="ES15" s="30">
        <f t="shared" si="17"/>
        <v>232.25308641975309</v>
      </c>
      <c r="ET15" s="30">
        <f t="shared" si="17"/>
        <v>231.98458574181117</v>
      </c>
      <c r="EU15" s="30">
        <f t="shared" si="17"/>
        <v>231.71670515781372</v>
      </c>
      <c r="EV15" s="30">
        <f t="shared" si="17"/>
        <v>231.44944252210689</v>
      </c>
      <c r="EW15" s="30">
        <f t="shared" si="17"/>
        <v>231.18279569892471</v>
      </c>
      <c r="EX15" s="30">
        <f t="shared" si="17"/>
        <v>230.9167625623322</v>
      </c>
      <c r="EY15" s="30">
        <f t="shared" si="17"/>
        <v>230.65134099616856</v>
      </c>
      <c r="EZ15" s="30">
        <f t="shared" si="17"/>
        <v>230.38652889399157</v>
      </c>
      <c r="FA15" s="30">
        <f t="shared" si="17"/>
        <v>230.12232415902142</v>
      </c>
      <c r="FB15" s="30">
        <f t="shared" si="17"/>
        <v>229.85872470408552</v>
      </c>
      <c r="FC15" s="30">
        <f t="shared" si="17"/>
        <v>229.59572845156367</v>
      </c>
      <c r="FD15" s="30">
        <f t="shared" si="17"/>
        <v>229.33333333333334</v>
      </c>
      <c r="FE15" s="30">
        <f t="shared" si="17"/>
        <v>229.07153729071536</v>
      </c>
      <c r="FF15" s="30">
        <f t="shared" si="17"/>
        <v>228.81033827442036</v>
      </c>
      <c r="FG15" s="30">
        <f t="shared" si="17"/>
        <v>228.54973424449506</v>
      </c>
      <c r="FH15" s="30">
        <f t="shared" si="17"/>
        <v>228.28972317026924</v>
      </c>
      <c r="FI15" s="30">
        <f t="shared" si="17"/>
        <v>228.03030303030303</v>
      </c>
      <c r="FJ15" s="30">
        <f t="shared" si="17"/>
        <v>227.77147181233445</v>
      </c>
      <c r="FK15" s="30">
        <f t="shared" si="17"/>
        <v>227.51322751322752</v>
      </c>
      <c r="FL15" s="30">
        <f t="shared" si="17"/>
        <v>227.25556813892035</v>
      </c>
      <c r="FM15" s="30">
        <f t="shared" si="17"/>
        <v>226.99849170437406</v>
      </c>
      <c r="FN15" s="30">
        <f t="shared" si="17"/>
        <v>226.74199623352163</v>
      </c>
      <c r="FO15" s="30">
        <f t="shared" si="17"/>
        <v>226.48607975921746</v>
      </c>
      <c r="FP15" s="30">
        <f t="shared" si="17"/>
        <v>226.23074032318678</v>
      </c>
      <c r="FQ15" s="30">
        <f t="shared" si="17"/>
        <v>225.97597597597598</v>
      </c>
      <c r="FR15" s="30">
        <f t="shared" si="17"/>
        <v>225.72178477690287</v>
      </c>
      <c r="FS15" s="30">
        <f t="shared" si="17"/>
        <v>225.46816479400749</v>
      </c>
      <c r="FT15" s="30">
        <f t="shared" si="17"/>
        <v>225.21511410400299</v>
      </c>
      <c r="FU15" s="30">
        <f t="shared" si="17"/>
        <v>224.9626307922272</v>
      </c>
      <c r="FV15" s="30">
        <f t="shared" si="17"/>
        <v>224.71071295259424</v>
      </c>
      <c r="FW15" s="30">
        <f t="shared" si="17"/>
        <v>224.4593586875466</v>
      </c>
      <c r="FX15" s="30">
        <f t="shared" si="17"/>
        <v>224.20856610800743</v>
      </c>
      <c r="FY15" s="30">
        <f t="shared" si="17"/>
        <v>223.95833333333334</v>
      </c>
      <c r="FZ15" s="30">
        <f t="shared" si="17"/>
        <v>223.70865849126719</v>
      </c>
    </row>
    <row r="16" spans="1:182" x14ac:dyDescent="0.25">
      <c r="A16" s="39"/>
      <c r="B16" s="49"/>
      <c r="F16">
        <v>250</v>
      </c>
      <c r="G16">
        <v>50</v>
      </c>
      <c r="H16">
        <v>1</v>
      </c>
      <c r="I16" t="s">
        <v>77</v>
      </c>
      <c r="J16" s="30">
        <f t="shared" ref="J16:AO16" si="18">$B$12*$F$16/J38/$E$12/$H$16</f>
        <v>40.229885057471265</v>
      </c>
      <c r="K16" s="30">
        <f t="shared" si="18"/>
        <v>40.174471992653814</v>
      </c>
      <c r="L16" s="30">
        <f t="shared" si="18"/>
        <v>40.119211370930763</v>
      </c>
      <c r="M16" s="30">
        <f t="shared" si="18"/>
        <v>40.064102564102562</v>
      </c>
      <c r="N16" s="30">
        <f t="shared" si="18"/>
        <v>40.009144947416551</v>
      </c>
      <c r="O16" s="30">
        <f t="shared" si="18"/>
        <v>39.954337899543383</v>
      </c>
      <c r="P16" s="30">
        <f t="shared" si="18"/>
        <v>39.899680802553583</v>
      </c>
      <c r="Q16" s="30">
        <f t="shared" si="18"/>
        <v>39.845173041894355</v>
      </c>
      <c r="R16" s="30">
        <f t="shared" si="18"/>
        <v>39.790814006366531</v>
      </c>
      <c r="S16" s="30">
        <f t="shared" si="18"/>
        <v>39.736603088101724</v>
      </c>
      <c r="T16" s="30">
        <f t="shared" si="18"/>
        <v>39.682539682539684</v>
      </c>
      <c r="U16" s="30">
        <f t="shared" si="18"/>
        <v>39.628623188405797</v>
      </c>
      <c r="V16" s="30">
        <f t="shared" si="18"/>
        <v>39.57485300768883</v>
      </c>
      <c r="W16" s="30">
        <f t="shared" si="18"/>
        <v>39.52122854561879</v>
      </c>
      <c r="X16" s="30">
        <f t="shared" si="18"/>
        <v>39.467749210645017</v>
      </c>
      <c r="Y16" s="30">
        <f t="shared" si="18"/>
        <v>39.414414414414416</v>
      </c>
      <c r="Z16" s="30">
        <f t="shared" si="18"/>
        <v>39.361223571749889</v>
      </c>
      <c r="AA16" s="30">
        <f t="shared" si="18"/>
        <v>39.308176100628934</v>
      </c>
      <c r="AB16" s="30">
        <f t="shared" si="18"/>
        <v>39.255271422162402</v>
      </c>
      <c r="AC16" s="30">
        <f t="shared" si="18"/>
        <v>39.202508960573475</v>
      </c>
      <c r="AD16" s="30">
        <f t="shared" si="18"/>
        <v>39.149888143176732</v>
      </c>
      <c r="AE16" s="30">
        <f t="shared" si="18"/>
        <v>39.097408400357459</v>
      </c>
      <c r="AF16" s="30">
        <f t="shared" si="18"/>
        <v>39.045069165551091</v>
      </c>
      <c r="AG16" s="30">
        <f t="shared" si="18"/>
        <v>38.992869875222816</v>
      </c>
      <c r="AH16" s="30">
        <f t="shared" si="18"/>
        <v>38.940809968847354</v>
      </c>
      <c r="AI16" s="30">
        <f t="shared" si="18"/>
        <v>38.888888888888893</v>
      </c>
      <c r="AJ16" s="30">
        <f t="shared" si="18"/>
        <v>38.837106080781183</v>
      </c>
      <c r="AK16" s="30">
        <f t="shared" si="18"/>
        <v>38.785460992907801</v>
      </c>
      <c r="AL16" s="30">
        <f t="shared" si="18"/>
        <v>38.733953076582559</v>
      </c>
      <c r="AM16" s="30">
        <f t="shared" si="18"/>
        <v>38.682581786030063</v>
      </c>
      <c r="AN16" s="30">
        <f t="shared" si="18"/>
        <v>38.631346578366447</v>
      </c>
      <c r="AO16" s="30">
        <f t="shared" si="18"/>
        <v>38.580246913580247</v>
      </c>
      <c r="AP16" s="30">
        <f t="shared" ref="AP16:BU16" si="19">$B$12*$F$16/AP38/$E$12/$H$16</f>
        <v>38.529282254513426</v>
      </c>
      <c r="AQ16" s="30">
        <f t="shared" si="19"/>
        <v>38.478452066842571</v>
      </c>
      <c r="AR16" s="30">
        <f t="shared" si="19"/>
        <v>38.427755819060167</v>
      </c>
      <c r="AS16" s="30">
        <f t="shared" si="19"/>
        <v>38.377192982456144</v>
      </c>
      <c r="AT16" s="30">
        <f t="shared" si="19"/>
        <v>38.326763031099432</v>
      </c>
      <c r="AU16" s="30">
        <f t="shared" si="19"/>
        <v>38.276465441819774</v>
      </c>
      <c r="AV16" s="30">
        <f t="shared" si="19"/>
        <v>38.226299694189599</v>
      </c>
      <c r="AW16" s="30">
        <f t="shared" si="19"/>
        <v>38.176265270506107</v>
      </c>
      <c r="AX16" s="30">
        <f t="shared" si="19"/>
        <v>38.126361655773422</v>
      </c>
      <c r="AY16" s="30">
        <f t="shared" si="19"/>
        <v>38.076588337684946</v>
      </c>
      <c r="AZ16" s="30">
        <f t="shared" si="19"/>
        <v>38.026944806605819</v>
      </c>
      <c r="BA16" s="30">
        <f t="shared" si="19"/>
        <v>37.977430555555557</v>
      </c>
      <c r="BB16" s="30">
        <f t="shared" si="19"/>
        <v>37.928045080190721</v>
      </c>
      <c r="BC16" s="30">
        <f t="shared" si="19"/>
        <v>37.878787878787882</v>
      </c>
      <c r="BD16" s="30">
        <f t="shared" si="19"/>
        <v>37.829658452226546</v>
      </c>
      <c r="BE16" s="30">
        <f t="shared" si="19"/>
        <v>37.780656303972364</v>
      </c>
      <c r="BF16" s="30">
        <f t="shared" si="19"/>
        <v>37.731780940060368</v>
      </c>
      <c r="BG16" s="30">
        <f t="shared" si="19"/>
        <v>37.683031869078384</v>
      </c>
      <c r="BH16" s="30">
        <f t="shared" si="19"/>
        <v>37.634408602150536</v>
      </c>
      <c r="BI16" s="30">
        <f t="shared" si="19"/>
        <v>37.585910652920965</v>
      </c>
      <c r="BJ16" s="30">
        <f t="shared" si="19"/>
        <v>37.537537537537538</v>
      </c>
      <c r="BK16" s="30">
        <f t="shared" si="19"/>
        <v>37.489288774635817</v>
      </c>
      <c r="BL16" s="30">
        <f t="shared" si="19"/>
        <v>37.441163885323064</v>
      </c>
      <c r="BM16" s="30">
        <f t="shared" si="19"/>
        <v>37.393162393162392</v>
      </c>
      <c r="BN16" s="30">
        <f t="shared" si="19"/>
        <v>37.345283824157065</v>
      </c>
      <c r="BO16" s="30">
        <f t="shared" si="19"/>
        <v>37.297527706734869</v>
      </c>
      <c r="BP16" s="30">
        <f t="shared" si="19"/>
        <v>37.249893571732649</v>
      </c>
      <c r="BQ16" s="30">
        <f t="shared" si="19"/>
        <v>37.202380952380956</v>
      </c>
      <c r="BR16" s="30">
        <f t="shared" si="19"/>
        <v>37.154989384288747</v>
      </c>
      <c r="BS16" s="30">
        <f t="shared" si="19"/>
        <v>37.107718405428329</v>
      </c>
      <c r="BT16" s="30">
        <f t="shared" si="19"/>
        <v>37.06056755612029</v>
      </c>
      <c r="BU16" s="30">
        <f t="shared" si="19"/>
        <v>37.01353637901861</v>
      </c>
      <c r="BV16" s="30">
        <f t="shared" ref="BV16:DA16" si="20">$B$12*$F$16/BV38/$E$12/$H$16</f>
        <v>36.966624419095901</v>
      </c>
      <c r="BW16" s="30">
        <f t="shared" si="20"/>
        <v>36.919831223628691</v>
      </c>
      <c r="BX16" s="30">
        <f t="shared" si="20"/>
        <v>36.873156342182888</v>
      </c>
      <c r="BY16" s="30">
        <f t="shared" si="20"/>
        <v>36.826599326599329</v>
      </c>
      <c r="BZ16" s="30">
        <f t="shared" si="20"/>
        <v>36.780159730979399</v>
      </c>
      <c r="CA16" s="30">
        <f t="shared" si="20"/>
        <v>36.733837111670866</v>
      </c>
      <c r="CB16" s="30">
        <f t="shared" si="20"/>
        <v>36.687631027253666</v>
      </c>
      <c r="CC16" s="30">
        <f t="shared" si="20"/>
        <v>36.641541038525965</v>
      </c>
      <c r="CD16" s="30">
        <f t="shared" si="20"/>
        <v>36.595566708490175</v>
      </c>
      <c r="CE16" s="30">
        <f t="shared" si="20"/>
        <v>36.549707602339183</v>
      </c>
      <c r="CF16" s="30">
        <f t="shared" si="20"/>
        <v>36.503963287442637</v>
      </c>
      <c r="CG16" s="30">
        <f t="shared" si="20"/>
        <v>36.458333333333336</v>
      </c>
      <c r="CH16" s="30">
        <f t="shared" si="20"/>
        <v>36.412817311693715</v>
      </c>
      <c r="CI16" s="30">
        <f t="shared" si="20"/>
        <v>36.36741479634248</v>
      </c>
      <c r="CJ16" s="30">
        <f t="shared" si="20"/>
        <v>36.322125363221254</v>
      </c>
      <c r="CK16" s="30">
        <f t="shared" si="20"/>
        <v>36.27694859038143</v>
      </c>
      <c r="CL16" s="30">
        <f t="shared" si="20"/>
        <v>36.231884057971016</v>
      </c>
      <c r="CM16" s="30">
        <f t="shared" si="20"/>
        <v>36.18693134822167</v>
      </c>
      <c r="CN16" s="30">
        <f t="shared" si="20"/>
        <v>36.142090045435772</v>
      </c>
      <c r="CO16" s="30">
        <f t="shared" si="20"/>
        <v>36.097359735973598</v>
      </c>
      <c r="CP16" s="30">
        <f t="shared" si="20"/>
        <v>36.052740008240626</v>
      </c>
      <c r="CQ16" s="30">
        <f t="shared" si="20"/>
        <v>36.008230452674901</v>
      </c>
      <c r="CR16" s="30">
        <f t="shared" si="20"/>
        <v>35.963830661734484</v>
      </c>
      <c r="CS16" s="30">
        <f t="shared" si="20"/>
        <v>35.919540229885058</v>
      </c>
      <c r="CT16" s="30">
        <f t="shared" si="20"/>
        <v>35.875358753587534</v>
      </c>
      <c r="CU16" s="30">
        <f t="shared" si="20"/>
        <v>35.831285831285832</v>
      </c>
      <c r="CV16" s="30">
        <f t="shared" si="20"/>
        <v>35.787321063394678</v>
      </c>
      <c r="CW16" s="30">
        <f t="shared" si="20"/>
        <v>35.743464052287585</v>
      </c>
      <c r="CX16" s="30">
        <f t="shared" si="20"/>
        <v>35.699714402284783</v>
      </c>
      <c r="CY16" s="30">
        <f t="shared" si="20"/>
        <v>35.656071719641403</v>
      </c>
      <c r="CZ16" s="30">
        <f t="shared" si="20"/>
        <v>35.612535612535616</v>
      </c>
      <c r="DA16" s="30">
        <f t="shared" si="20"/>
        <v>35.569105691056912</v>
      </c>
      <c r="DB16" s="30">
        <f t="shared" ref="DB16:EG16" si="21">$B$12*$F$16/DB38/$E$12/$H$16</f>
        <v>35.525781567194478</v>
      </c>
      <c r="DC16" s="30">
        <f t="shared" si="21"/>
        <v>35.48256285482563</v>
      </c>
      <c r="DD16" s="30">
        <f t="shared" si="21"/>
        <v>35.439449169704332</v>
      </c>
      <c r="DE16" s="30">
        <f t="shared" si="21"/>
        <v>35.396440129449836</v>
      </c>
      <c r="DF16" s="30">
        <f t="shared" si="21"/>
        <v>35.353535353535356</v>
      </c>
      <c r="DG16" s="30">
        <f t="shared" si="21"/>
        <v>35.310734463276837</v>
      </c>
      <c r="DH16" s="30">
        <f t="shared" si="21"/>
        <v>35.268037081821845</v>
      </c>
      <c r="DI16" s="30">
        <f t="shared" si="21"/>
        <v>35.225442834138484</v>
      </c>
      <c r="DJ16" s="30">
        <f t="shared" si="21"/>
        <v>35.182951347004426</v>
      </c>
      <c r="DK16" s="30">
        <f t="shared" si="21"/>
        <v>35.140562248995984</v>
      </c>
      <c r="DL16" s="30">
        <f t="shared" si="21"/>
        <v>35.098275170477336</v>
      </c>
      <c r="DM16" s="30">
        <f t="shared" si="21"/>
        <v>35.056089743589745</v>
      </c>
      <c r="DN16" s="30">
        <f t="shared" si="21"/>
        <v>35.014005602240893</v>
      </c>
      <c r="DO16" s="30">
        <f t="shared" si="21"/>
        <v>34.972022382094323</v>
      </c>
      <c r="DP16" s="30">
        <f t="shared" si="21"/>
        <v>34.930139720558884</v>
      </c>
      <c r="DQ16" s="30">
        <f t="shared" si="21"/>
        <v>34.888357256778313</v>
      </c>
      <c r="DR16" s="30">
        <f t="shared" si="21"/>
        <v>34.846674631620864</v>
      </c>
      <c r="DS16" s="30">
        <f t="shared" si="21"/>
        <v>34.805091487669053</v>
      </c>
      <c r="DT16" s="30">
        <f t="shared" si="21"/>
        <v>34.763607469209376</v>
      </c>
      <c r="DU16" s="30">
        <f t="shared" si="21"/>
        <v>34.722222222222221</v>
      </c>
      <c r="DV16" s="30">
        <f t="shared" si="21"/>
        <v>34.68093539437178</v>
      </c>
      <c r="DW16" s="30">
        <f t="shared" si="21"/>
        <v>34.639746634996037</v>
      </c>
      <c r="DX16" s="30">
        <f t="shared" si="21"/>
        <v>34.598655595096879</v>
      </c>
      <c r="DY16" s="30">
        <f t="shared" si="21"/>
        <v>34.557661927330173</v>
      </c>
      <c r="DZ16" s="30">
        <f t="shared" si="21"/>
        <v>34.516765285996051</v>
      </c>
      <c r="EA16" s="30">
        <f t="shared" si="21"/>
        <v>34.475965327029158</v>
      </c>
      <c r="EB16" s="30">
        <f t="shared" si="21"/>
        <v>34.435261707988978</v>
      </c>
      <c r="EC16" s="30">
        <f t="shared" si="21"/>
        <v>34.394654088050316</v>
      </c>
      <c r="ED16" s="30">
        <f t="shared" si="21"/>
        <v>34.354142127993718</v>
      </c>
      <c r="EE16" s="30">
        <f t="shared" si="21"/>
        <v>34.313725490196077</v>
      </c>
      <c r="EF16" s="30">
        <f t="shared" si="21"/>
        <v>34.273403838621228</v>
      </c>
      <c r="EG16" s="30">
        <f t="shared" si="21"/>
        <v>34.233176838810643</v>
      </c>
      <c r="EH16" s="30">
        <f t="shared" ref="EH16:FM16" si="22">$B$12*$F$16/EH38/$E$12/$H$16</f>
        <v>34.193044157874169</v>
      </c>
      <c r="EI16" s="30">
        <f t="shared" si="22"/>
        <v>34.153005464480877</v>
      </c>
      <c r="EJ16" s="30">
        <f t="shared" si="22"/>
        <v>34.113060428849899</v>
      </c>
      <c r="EK16" s="30">
        <f t="shared" si="22"/>
        <v>34.073208722741434</v>
      </c>
      <c r="EL16" s="30">
        <f t="shared" si="22"/>
        <v>34.033450019447685</v>
      </c>
      <c r="EM16" s="30">
        <f t="shared" si="22"/>
        <v>33.993783993783993</v>
      </c>
      <c r="EN16" s="30">
        <f t="shared" si="22"/>
        <v>33.954210322079938</v>
      </c>
      <c r="EO16" s="30">
        <f t="shared" si="22"/>
        <v>33.914728682170541</v>
      </c>
      <c r="EP16" s="30">
        <f t="shared" si="22"/>
        <v>33.875338753387531</v>
      </c>
      <c r="EQ16" s="30">
        <f t="shared" si="22"/>
        <v>33.836040216550657</v>
      </c>
      <c r="ER16" s="30">
        <f t="shared" si="22"/>
        <v>33.796832753959059</v>
      </c>
      <c r="ES16" s="30">
        <f t="shared" si="22"/>
        <v>33.757716049382715</v>
      </c>
      <c r="ET16" s="30">
        <f t="shared" si="22"/>
        <v>33.71868978805395</v>
      </c>
      <c r="EU16" s="30">
        <f t="shared" si="22"/>
        <v>33.679753656658967</v>
      </c>
      <c r="EV16" s="30">
        <f t="shared" si="22"/>
        <v>33.640907343329488</v>
      </c>
      <c r="EW16" s="30">
        <f t="shared" si="22"/>
        <v>33.602150537634408</v>
      </c>
      <c r="EX16" s="30">
        <f t="shared" si="22"/>
        <v>33.563482930571539</v>
      </c>
      <c r="EY16" s="30">
        <f t="shared" si="22"/>
        <v>33.524904214559385</v>
      </c>
      <c r="EZ16" s="30">
        <f t="shared" si="22"/>
        <v>33.486414083429011</v>
      </c>
      <c r="FA16" s="30">
        <f t="shared" si="22"/>
        <v>33.448012232415898</v>
      </c>
      <c r="FB16" s="30">
        <f t="shared" si="22"/>
        <v>33.409698358151964</v>
      </c>
      <c r="FC16" s="30">
        <f t="shared" si="22"/>
        <v>33.371472158657518</v>
      </c>
      <c r="FD16" s="30">
        <f t="shared" si="22"/>
        <v>33.333333333333336</v>
      </c>
      <c r="FE16" s="30">
        <f t="shared" si="22"/>
        <v>33.295281582952818</v>
      </c>
      <c r="FF16" s="30">
        <f t="shared" si="22"/>
        <v>33.257316609654126</v>
      </c>
      <c r="FG16" s="30">
        <f t="shared" si="22"/>
        <v>33.219438116932423</v>
      </c>
      <c r="FH16" s="30">
        <f t="shared" si="22"/>
        <v>33.181645809632158</v>
      </c>
      <c r="FI16" s="30">
        <f t="shared" si="22"/>
        <v>33.143939393939398</v>
      </c>
      <c r="FJ16" s="30">
        <f t="shared" si="22"/>
        <v>33.106318577374196</v>
      </c>
      <c r="FK16" s="30">
        <f t="shared" si="22"/>
        <v>33.06878306878307</v>
      </c>
      <c r="FL16" s="30">
        <f t="shared" si="22"/>
        <v>33.031332578331444</v>
      </c>
      <c r="FM16" s="30">
        <f t="shared" si="22"/>
        <v>32.993966817496229</v>
      </c>
      <c r="FN16" s="30">
        <f t="shared" ref="FN16:FZ16" si="23">$B$12*$F$16/FN38/$E$12/$H$16</f>
        <v>32.956685499058381</v>
      </c>
      <c r="FO16" s="30">
        <f t="shared" si="23"/>
        <v>32.919488337095565</v>
      </c>
      <c r="FP16" s="30">
        <f t="shared" si="23"/>
        <v>32.882375046974822</v>
      </c>
      <c r="FQ16" s="30">
        <f t="shared" si="23"/>
        <v>32.845345345345343</v>
      </c>
      <c r="FR16" s="30">
        <f t="shared" si="23"/>
        <v>32.808398950131235</v>
      </c>
      <c r="FS16" s="30">
        <f t="shared" si="23"/>
        <v>32.771535580524343</v>
      </c>
      <c r="FT16" s="30">
        <f t="shared" si="23"/>
        <v>32.734754956977177</v>
      </c>
      <c r="FU16" s="30">
        <f t="shared" si="23"/>
        <v>32.698056801195811</v>
      </c>
      <c r="FV16" s="30">
        <f t="shared" si="23"/>
        <v>32.66144083613289</v>
      </c>
      <c r="FW16" s="30">
        <f t="shared" si="23"/>
        <v>32.624906785980613</v>
      </c>
      <c r="FX16" s="30">
        <f t="shared" si="23"/>
        <v>32.588454376163874</v>
      </c>
      <c r="FY16" s="30">
        <f t="shared" si="23"/>
        <v>32.552083333333336</v>
      </c>
      <c r="FZ16" s="30">
        <f t="shared" si="23"/>
        <v>32.515793385358599</v>
      </c>
    </row>
    <row r="17" spans="1:182" ht="18" x14ac:dyDescent="0.25">
      <c r="B17" s="2" t="s">
        <v>12</v>
      </c>
      <c r="C17" s="64"/>
      <c r="D17" s="2" t="s">
        <v>13</v>
      </c>
      <c r="H17">
        <v>0.75</v>
      </c>
      <c r="I17" t="s">
        <v>81</v>
      </c>
      <c r="J17" s="30">
        <f t="shared" ref="J17:AO17" si="24">$B$12*$F$16/J38/$E$12/$H$17</f>
        <v>53.639846743295017</v>
      </c>
      <c r="K17" s="30">
        <f t="shared" si="24"/>
        <v>53.565962656871754</v>
      </c>
      <c r="L17" s="30">
        <f t="shared" si="24"/>
        <v>53.492281827907682</v>
      </c>
      <c r="M17" s="30">
        <f t="shared" si="24"/>
        <v>53.418803418803414</v>
      </c>
      <c r="N17" s="30">
        <f t="shared" si="24"/>
        <v>53.345526596555402</v>
      </c>
      <c r="O17" s="30">
        <f t="shared" si="24"/>
        <v>53.272450532724513</v>
      </c>
      <c r="P17" s="30">
        <f t="shared" si="24"/>
        <v>53.199574403404775</v>
      </c>
      <c r="Q17" s="30">
        <f t="shared" si="24"/>
        <v>53.126897389192472</v>
      </c>
      <c r="R17" s="30">
        <f t="shared" si="24"/>
        <v>53.054418675155375</v>
      </c>
      <c r="S17" s="30">
        <f t="shared" si="24"/>
        <v>52.982137450802298</v>
      </c>
      <c r="T17" s="30">
        <f t="shared" si="24"/>
        <v>52.910052910052912</v>
      </c>
      <c r="U17" s="30">
        <f t="shared" si="24"/>
        <v>52.838164251207729</v>
      </c>
      <c r="V17" s="30">
        <f t="shared" si="24"/>
        <v>52.766470676918438</v>
      </c>
      <c r="W17" s="30">
        <f t="shared" si="24"/>
        <v>52.694971394158387</v>
      </c>
      <c r="X17" s="30">
        <f t="shared" si="24"/>
        <v>52.623665614193357</v>
      </c>
      <c r="Y17" s="30">
        <f t="shared" si="24"/>
        <v>52.552552552552555</v>
      </c>
      <c r="Z17" s="30">
        <f t="shared" si="24"/>
        <v>52.481631428999854</v>
      </c>
      <c r="AA17" s="30">
        <f t="shared" si="24"/>
        <v>52.410901467505248</v>
      </c>
      <c r="AB17" s="30">
        <f t="shared" si="24"/>
        <v>52.340361896216535</v>
      </c>
      <c r="AC17" s="30">
        <f t="shared" si="24"/>
        <v>52.2700119474313</v>
      </c>
      <c r="AD17" s="30">
        <f t="shared" si="24"/>
        <v>52.199850857568975</v>
      </c>
      <c r="AE17" s="30">
        <f t="shared" si="24"/>
        <v>52.129877867143279</v>
      </c>
      <c r="AF17" s="30">
        <f t="shared" si="24"/>
        <v>52.060092220734788</v>
      </c>
      <c r="AG17" s="30">
        <f t="shared" si="24"/>
        <v>51.990493166963752</v>
      </c>
      <c r="AH17" s="30">
        <f t="shared" si="24"/>
        <v>51.921079958463139</v>
      </c>
      <c r="AI17" s="30">
        <f t="shared" si="24"/>
        <v>51.851851851851855</v>
      </c>
      <c r="AJ17" s="30">
        <f t="shared" si="24"/>
        <v>51.782808107708242</v>
      </c>
      <c r="AK17" s="30">
        <f t="shared" si="24"/>
        <v>51.713947990543737</v>
      </c>
      <c r="AL17" s="30">
        <f t="shared" si="24"/>
        <v>51.645270768776747</v>
      </c>
      <c r="AM17" s="30">
        <f t="shared" si="24"/>
        <v>51.576775714706748</v>
      </c>
      <c r="AN17" s="30">
        <f t="shared" si="24"/>
        <v>51.508462104488594</v>
      </c>
      <c r="AO17" s="30">
        <f t="shared" si="24"/>
        <v>51.440329218106996</v>
      </c>
      <c r="AP17" s="30">
        <f t="shared" ref="AP17:BU17" si="25">$B$12*$F$16/AP38/$E$12/$H$17</f>
        <v>51.372376339351234</v>
      </c>
      <c r="AQ17" s="30">
        <f t="shared" si="25"/>
        <v>51.304602755790093</v>
      </c>
      <c r="AR17" s="30">
        <f t="shared" si="25"/>
        <v>51.237007758746891</v>
      </c>
      <c r="AS17" s="30">
        <f t="shared" si="25"/>
        <v>51.169590643274859</v>
      </c>
      <c r="AT17" s="30">
        <f t="shared" si="25"/>
        <v>51.102350708132576</v>
      </c>
      <c r="AU17" s="30">
        <f t="shared" si="25"/>
        <v>51.035287255759698</v>
      </c>
      <c r="AV17" s="30">
        <f t="shared" si="25"/>
        <v>50.968399592252801</v>
      </c>
      <c r="AW17" s="30">
        <f t="shared" si="25"/>
        <v>50.901687027341474</v>
      </c>
      <c r="AX17" s="30">
        <f t="shared" si="25"/>
        <v>50.835148874364563</v>
      </c>
      <c r="AY17" s="30">
        <f t="shared" si="25"/>
        <v>50.768784450246592</v>
      </c>
      <c r="AZ17" s="30">
        <f t="shared" si="25"/>
        <v>50.702593075474425</v>
      </c>
      <c r="BA17" s="30">
        <f t="shared" si="25"/>
        <v>50.636574074074076</v>
      </c>
      <c r="BB17" s="30">
        <f t="shared" si="25"/>
        <v>50.57072677358763</v>
      </c>
      <c r="BC17" s="30">
        <f t="shared" si="25"/>
        <v>50.505050505050512</v>
      </c>
      <c r="BD17" s="30">
        <f t="shared" si="25"/>
        <v>50.439544602968731</v>
      </c>
      <c r="BE17" s="30">
        <f t="shared" si="25"/>
        <v>50.374208405296486</v>
      </c>
      <c r="BF17" s="30">
        <f t="shared" si="25"/>
        <v>50.309041253413824</v>
      </c>
      <c r="BG17" s="30">
        <f t="shared" si="25"/>
        <v>50.244042492104512</v>
      </c>
      <c r="BH17" s="30">
        <f t="shared" si="25"/>
        <v>50.179211469534046</v>
      </c>
      <c r="BI17" s="30">
        <f t="shared" si="25"/>
        <v>50.114547537227956</v>
      </c>
      <c r="BJ17" s="30">
        <f t="shared" si="25"/>
        <v>50.050050050050054</v>
      </c>
      <c r="BK17" s="30">
        <f t="shared" si="25"/>
        <v>49.985718366181089</v>
      </c>
      <c r="BL17" s="30">
        <f t="shared" si="25"/>
        <v>49.921551847097419</v>
      </c>
      <c r="BM17" s="30">
        <f t="shared" si="25"/>
        <v>49.857549857549856</v>
      </c>
      <c r="BN17" s="30">
        <f t="shared" si="25"/>
        <v>49.793711765542753</v>
      </c>
      <c r="BO17" s="30">
        <f t="shared" si="25"/>
        <v>49.730036942313156</v>
      </c>
      <c r="BP17" s="30">
        <f t="shared" si="25"/>
        <v>49.666524762310196</v>
      </c>
      <c r="BQ17" s="30">
        <f t="shared" si="25"/>
        <v>49.603174603174608</v>
      </c>
      <c r="BR17" s="30">
        <f t="shared" si="25"/>
        <v>49.539985845718327</v>
      </c>
      <c r="BS17" s="30">
        <f t="shared" si="25"/>
        <v>49.476957873904439</v>
      </c>
      <c r="BT17" s="30">
        <f t="shared" si="25"/>
        <v>49.414090074827051</v>
      </c>
      <c r="BU17" s="30">
        <f t="shared" si="25"/>
        <v>49.351381838691481</v>
      </c>
      <c r="BV17" s="30">
        <f t="shared" ref="BV17:DA17" si="26">$B$12*$F$16/BV38/$E$12/$H$17</f>
        <v>49.288832558794532</v>
      </c>
      <c r="BW17" s="30">
        <f t="shared" si="26"/>
        <v>49.226441631504919</v>
      </c>
      <c r="BX17" s="30">
        <f t="shared" si="26"/>
        <v>49.164208456243848</v>
      </c>
      <c r="BY17" s="30">
        <f t="shared" si="26"/>
        <v>49.102132435465769</v>
      </c>
      <c r="BZ17" s="30">
        <f t="shared" si="26"/>
        <v>49.040212974639196</v>
      </c>
      <c r="CA17" s="30">
        <f t="shared" si="26"/>
        <v>48.978449482227823</v>
      </c>
      <c r="CB17" s="30">
        <f t="shared" si="26"/>
        <v>48.916841369671552</v>
      </c>
      <c r="CC17" s="30">
        <f t="shared" si="26"/>
        <v>48.855388051367953</v>
      </c>
      <c r="CD17" s="30">
        <f t="shared" si="26"/>
        <v>48.794088944653566</v>
      </c>
      <c r="CE17" s="30">
        <f t="shared" si="26"/>
        <v>48.732943469785575</v>
      </c>
      <c r="CF17" s="30">
        <f t="shared" si="26"/>
        <v>48.671951049923514</v>
      </c>
      <c r="CG17" s="30">
        <f t="shared" si="26"/>
        <v>48.611111111111114</v>
      </c>
      <c r="CH17" s="30">
        <f t="shared" si="26"/>
        <v>48.550423082258284</v>
      </c>
      <c r="CI17" s="30">
        <f t="shared" si="26"/>
        <v>48.489886395123307</v>
      </c>
      <c r="CJ17" s="30">
        <f t="shared" si="26"/>
        <v>48.429500484295005</v>
      </c>
      <c r="CK17" s="30">
        <f t="shared" si="26"/>
        <v>48.36926478717524</v>
      </c>
      <c r="CL17" s="30">
        <f t="shared" si="26"/>
        <v>48.309178743961354</v>
      </c>
      <c r="CM17" s="30">
        <f t="shared" si="26"/>
        <v>48.249241797628891</v>
      </c>
      <c r="CN17" s="30">
        <f t="shared" si="26"/>
        <v>48.189453393914363</v>
      </c>
      <c r="CO17" s="30">
        <f t="shared" si="26"/>
        <v>48.12981298129813</v>
      </c>
      <c r="CP17" s="30">
        <f t="shared" si="26"/>
        <v>48.070320010987501</v>
      </c>
      <c r="CQ17" s="30">
        <f t="shared" si="26"/>
        <v>48.010973936899866</v>
      </c>
      <c r="CR17" s="30">
        <f t="shared" si="26"/>
        <v>47.951774215645976</v>
      </c>
      <c r="CS17" s="30">
        <f t="shared" si="26"/>
        <v>47.892720306513411</v>
      </c>
      <c r="CT17" s="30">
        <f t="shared" si="26"/>
        <v>47.833811671450043</v>
      </c>
      <c r="CU17" s="30">
        <f t="shared" si="26"/>
        <v>47.775047775047774</v>
      </c>
      <c r="CV17" s="30">
        <f t="shared" si="26"/>
        <v>47.716428084526235</v>
      </c>
      <c r="CW17" s="30">
        <f t="shared" si="26"/>
        <v>47.657952069716778</v>
      </c>
      <c r="CX17" s="30">
        <f t="shared" si="26"/>
        <v>47.59961920304638</v>
      </c>
      <c r="CY17" s="30">
        <f t="shared" si="26"/>
        <v>47.541428959521873</v>
      </c>
      <c r="CZ17" s="30">
        <f t="shared" si="26"/>
        <v>47.483380816714153</v>
      </c>
      <c r="DA17" s="30">
        <f t="shared" si="26"/>
        <v>47.425474254742547</v>
      </c>
      <c r="DB17" s="30">
        <f t="shared" ref="DB17:EG17" si="27">$B$12*$F$16/DB38/$E$12/$H$17</f>
        <v>47.367708756259304</v>
      </c>
      <c r="DC17" s="30">
        <f t="shared" si="27"/>
        <v>47.310083806434172</v>
      </c>
      <c r="DD17" s="30">
        <f t="shared" si="27"/>
        <v>47.252598892939112</v>
      </c>
      <c r="DE17" s="30">
        <f t="shared" si="27"/>
        <v>47.195253505933117</v>
      </c>
      <c r="DF17" s="30">
        <f t="shared" si="27"/>
        <v>47.138047138047142</v>
      </c>
      <c r="DG17" s="30">
        <f t="shared" si="27"/>
        <v>47.080979284369114</v>
      </c>
      <c r="DH17" s="30">
        <f t="shared" si="27"/>
        <v>47.024049442429124</v>
      </c>
      <c r="DI17" s="30">
        <f t="shared" si="27"/>
        <v>46.967257112184647</v>
      </c>
      <c r="DJ17" s="30">
        <f t="shared" si="27"/>
        <v>46.910601796005899</v>
      </c>
      <c r="DK17" s="30">
        <f t="shared" si="27"/>
        <v>46.854082998661312</v>
      </c>
      <c r="DL17" s="30">
        <f t="shared" si="27"/>
        <v>46.797700227303118</v>
      </c>
      <c r="DM17" s="30">
        <f t="shared" si="27"/>
        <v>46.741452991452995</v>
      </c>
      <c r="DN17" s="30">
        <f t="shared" si="27"/>
        <v>46.685340802987859</v>
      </c>
      <c r="DO17" s="30">
        <f t="shared" si="27"/>
        <v>46.629363176125764</v>
      </c>
      <c r="DP17" s="30">
        <f t="shared" si="27"/>
        <v>46.573519627411848</v>
      </c>
      <c r="DQ17" s="30">
        <f t="shared" si="27"/>
        <v>46.51780967570442</v>
      </c>
      <c r="DR17" s="30">
        <f t="shared" si="27"/>
        <v>46.46223284216115</v>
      </c>
      <c r="DS17" s="30">
        <f t="shared" si="27"/>
        <v>46.406788650225401</v>
      </c>
      <c r="DT17" s="30">
        <f t="shared" si="27"/>
        <v>46.351476625612499</v>
      </c>
      <c r="DU17" s="30">
        <f t="shared" si="27"/>
        <v>46.296296296296298</v>
      </c>
      <c r="DV17" s="30">
        <f t="shared" si="27"/>
        <v>46.241247192495706</v>
      </c>
      <c r="DW17" s="30">
        <f t="shared" si="27"/>
        <v>46.186328846661382</v>
      </c>
      <c r="DX17" s="30">
        <f t="shared" si="27"/>
        <v>46.131540793462506</v>
      </c>
      <c r="DY17" s="30">
        <f t="shared" si="27"/>
        <v>46.076882569773566</v>
      </c>
      <c r="DZ17" s="30">
        <f t="shared" si="27"/>
        <v>46.022353714661399</v>
      </c>
      <c r="EA17" s="30">
        <f t="shared" si="27"/>
        <v>45.967953769372208</v>
      </c>
      <c r="EB17" s="30">
        <f t="shared" si="27"/>
        <v>45.913682277318635</v>
      </c>
      <c r="EC17" s="30">
        <f t="shared" si="27"/>
        <v>45.859538784067091</v>
      </c>
      <c r="ED17" s="30">
        <f t="shared" si="27"/>
        <v>45.805522837324958</v>
      </c>
      <c r="EE17" s="30">
        <f t="shared" si="27"/>
        <v>45.751633986928105</v>
      </c>
      <c r="EF17" s="30">
        <f t="shared" si="27"/>
        <v>45.697871784828301</v>
      </c>
      <c r="EG17" s="30">
        <f t="shared" si="27"/>
        <v>45.644235785080859</v>
      </c>
      <c r="EH17" s="30">
        <f t="shared" ref="EH17:FM17" si="28">$B$12*$F$16/EH38/$E$12/$H$17</f>
        <v>45.590725543832228</v>
      </c>
      <c r="EI17" s="30">
        <f t="shared" si="28"/>
        <v>45.537340619307834</v>
      </c>
      <c r="EJ17" s="30">
        <f t="shared" si="28"/>
        <v>45.484080571799865</v>
      </c>
      <c r="EK17" s="30">
        <f t="shared" si="28"/>
        <v>45.430944963655243</v>
      </c>
      <c r="EL17" s="30">
        <f t="shared" si="28"/>
        <v>45.377933359263579</v>
      </c>
      <c r="EM17" s="30">
        <f t="shared" si="28"/>
        <v>45.325045325045323</v>
      </c>
      <c r="EN17" s="30">
        <f t="shared" si="28"/>
        <v>45.272280429439917</v>
      </c>
      <c r="EO17" s="30">
        <f t="shared" si="28"/>
        <v>45.219638242894057</v>
      </c>
      <c r="EP17" s="30">
        <f t="shared" si="28"/>
        <v>45.167118337850042</v>
      </c>
      <c r="EQ17" s="30">
        <f t="shared" si="28"/>
        <v>45.114720288734212</v>
      </c>
      <c r="ER17" s="30">
        <f t="shared" si="28"/>
        <v>45.06244367194541</v>
      </c>
      <c r="ES17" s="30">
        <f t="shared" si="28"/>
        <v>45.010288065843618</v>
      </c>
      <c r="ET17" s="30">
        <f t="shared" si="28"/>
        <v>44.958253050738598</v>
      </c>
      <c r="EU17" s="30">
        <f t="shared" si="28"/>
        <v>44.906338208878623</v>
      </c>
      <c r="EV17" s="30">
        <f t="shared" si="28"/>
        <v>44.854543124439317</v>
      </c>
      <c r="EW17" s="30">
        <f t="shared" si="28"/>
        <v>44.802867383512542</v>
      </c>
      <c r="EX17" s="30">
        <f t="shared" si="28"/>
        <v>44.751310574095385</v>
      </c>
      <c r="EY17" s="30">
        <f t="shared" si="28"/>
        <v>44.699872286079177</v>
      </c>
      <c r="EZ17" s="30">
        <f t="shared" si="28"/>
        <v>44.648552111238679</v>
      </c>
      <c r="FA17" s="30">
        <f t="shared" si="28"/>
        <v>44.5973496432212</v>
      </c>
      <c r="FB17" s="30">
        <f t="shared" si="28"/>
        <v>44.546264477535949</v>
      </c>
      <c r="FC17" s="30">
        <f t="shared" si="28"/>
        <v>44.495296211543355</v>
      </c>
      <c r="FD17" s="30">
        <f t="shared" si="28"/>
        <v>44.44444444444445</v>
      </c>
      <c r="FE17" s="30">
        <f t="shared" si="28"/>
        <v>44.393708777270426</v>
      </c>
      <c r="FF17" s="30">
        <f t="shared" si="28"/>
        <v>44.343088812872168</v>
      </c>
      <c r="FG17" s="30">
        <f t="shared" si="28"/>
        <v>44.2925841559099</v>
      </c>
      <c r="FH17" s="30">
        <f t="shared" si="28"/>
        <v>44.242194412842878</v>
      </c>
      <c r="FI17" s="30">
        <f t="shared" si="28"/>
        <v>44.191919191919197</v>
      </c>
      <c r="FJ17" s="30">
        <f t="shared" si="28"/>
        <v>44.141758103165593</v>
      </c>
      <c r="FK17" s="30">
        <f t="shared" si="28"/>
        <v>44.091710758377424</v>
      </c>
      <c r="FL17" s="30">
        <f t="shared" si="28"/>
        <v>44.041776771108594</v>
      </c>
      <c r="FM17" s="30">
        <f t="shared" si="28"/>
        <v>43.991955756661639</v>
      </c>
      <c r="FN17" s="30">
        <f t="shared" ref="FN17:FZ17" si="29">$B$12*$F$16/FN38/$E$12/$H$17</f>
        <v>43.942247332077841</v>
      </c>
      <c r="FO17" s="30">
        <f t="shared" si="29"/>
        <v>43.892651116127418</v>
      </c>
      <c r="FP17" s="30">
        <f t="shared" si="29"/>
        <v>43.84316672929976</v>
      </c>
      <c r="FQ17" s="30">
        <f t="shared" si="29"/>
        <v>43.793793793793789</v>
      </c>
      <c r="FR17" s="30">
        <f t="shared" si="29"/>
        <v>43.744531933508313</v>
      </c>
      <c r="FS17" s="30">
        <f t="shared" si="29"/>
        <v>43.695380774032458</v>
      </c>
      <c r="FT17" s="30">
        <f t="shared" si="29"/>
        <v>43.646339942636239</v>
      </c>
      <c r="FU17" s="30">
        <f t="shared" si="29"/>
        <v>43.597409068261079</v>
      </c>
      <c r="FV17" s="30">
        <f t="shared" si="29"/>
        <v>43.54858778151052</v>
      </c>
      <c r="FW17" s="30">
        <f t="shared" si="29"/>
        <v>43.499875714640815</v>
      </c>
      <c r="FX17" s="30">
        <f t="shared" si="29"/>
        <v>43.451272501551834</v>
      </c>
      <c r="FY17" s="30">
        <f t="shared" si="29"/>
        <v>43.402777777777779</v>
      </c>
      <c r="FZ17" s="30">
        <f t="shared" si="29"/>
        <v>43.354391180478132</v>
      </c>
    </row>
    <row r="18" spans="1:182" x14ac:dyDescent="0.25">
      <c r="A18" t="s">
        <v>20</v>
      </c>
      <c r="B18" s="11">
        <f>G2</f>
        <v>1</v>
      </c>
      <c r="C18" s="12">
        <f>I2</f>
        <v>1.5E-3</v>
      </c>
      <c r="D18" s="5">
        <f>$H$2</f>
        <v>3</v>
      </c>
      <c r="H18">
        <v>0.5</v>
      </c>
      <c r="I18" t="s">
        <v>82</v>
      </c>
      <c r="J18" s="30">
        <f t="shared" ref="J18:AO18" si="30">$B$12*$F$16/J38/$E$12/$H$18</f>
        <v>80.459770114942529</v>
      </c>
      <c r="K18" s="30">
        <f t="shared" si="30"/>
        <v>80.348943985307628</v>
      </c>
      <c r="L18" s="30">
        <f t="shared" si="30"/>
        <v>80.238422741861527</v>
      </c>
      <c r="M18" s="30">
        <f t="shared" si="30"/>
        <v>80.128205128205124</v>
      </c>
      <c r="N18" s="30">
        <f t="shared" si="30"/>
        <v>80.018289894833103</v>
      </c>
      <c r="O18" s="30">
        <f t="shared" si="30"/>
        <v>79.908675799086765</v>
      </c>
      <c r="P18" s="30">
        <f t="shared" si="30"/>
        <v>79.799361605107165</v>
      </c>
      <c r="Q18" s="30">
        <f t="shared" si="30"/>
        <v>79.690346083788711</v>
      </c>
      <c r="R18" s="30">
        <f t="shared" si="30"/>
        <v>79.581628012733063</v>
      </c>
      <c r="S18" s="30">
        <f t="shared" si="30"/>
        <v>79.473206176203448</v>
      </c>
      <c r="T18" s="30">
        <f t="shared" si="30"/>
        <v>79.365079365079367</v>
      </c>
      <c r="U18" s="30">
        <f t="shared" si="30"/>
        <v>79.257246376811594</v>
      </c>
      <c r="V18" s="30">
        <f t="shared" si="30"/>
        <v>79.14970601537766</v>
      </c>
      <c r="W18" s="30">
        <f t="shared" si="30"/>
        <v>79.04245709123758</v>
      </c>
      <c r="X18" s="30">
        <f t="shared" si="30"/>
        <v>78.935498421290035</v>
      </c>
      <c r="Y18" s="30">
        <f t="shared" si="30"/>
        <v>78.828828828828833</v>
      </c>
      <c r="Z18" s="30">
        <f t="shared" si="30"/>
        <v>78.722447143499778</v>
      </c>
      <c r="AA18" s="30">
        <f t="shared" si="30"/>
        <v>78.616352201257868</v>
      </c>
      <c r="AB18" s="30">
        <f t="shared" si="30"/>
        <v>78.510542844324803</v>
      </c>
      <c r="AC18" s="30">
        <f t="shared" si="30"/>
        <v>78.40501792114695</v>
      </c>
      <c r="AD18" s="30">
        <f t="shared" si="30"/>
        <v>78.299776286353463</v>
      </c>
      <c r="AE18" s="30">
        <f t="shared" si="30"/>
        <v>78.194816800714918</v>
      </c>
      <c r="AF18" s="30">
        <f t="shared" si="30"/>
        <v>78.090138331102182</v>
      </c>
      <c r="AG18" s="30">
        <f t="shared" si="30"/>
        <v>77.985739750445632</v>
      </c>
      <c r="AH18" s="30">
        <f t="shared" si="30"/>
        <v>77.881619937694708</v>
      </c>
      <c r="AI18" s="30">
        <f t="shared" si="30"/>
        <v>77.777777777777786</v>
      </c>
      <c r="AJ18" s="30">
        <f t="shared" si="30"/>
        <v>77.674212161562366</v>
      </c>
      <c r="AK18" s="30">
        <f t="shared" si="30"/>
        <v>77.570921985815602</v>
      </c>
      <c r="AL18" s="30">
        <f t="shared" si="30"/>
        <v>77.467906153165117</v>
      </c>
      <c r="AM18" s="30">
        <f t="shared" si="30"/>
        <v>77.365163572060126</v>
      </c>
      <c r="AN18" s="30">
        <f t="shared" si="30"/>
        <v>77.262693156732894</v>
      </c>
      <c r="AO18" s="30">
        <f t="shared" si="30"/>
        <v>77.160493827160494</v>
      </c>
      <c r="AP18" s="30">
        <f t="shared" ref="AP18:BU18" si="31">$B$12*$F$16/AP38/$E$12/$H$18</f>
        <v>77.058564509026851</v>
      </c>
      <c r="AQ18" s="30">
        <f t="shared" si="31"/>
        <v>76.956904133685143</v>
      </c>
      <c r="AR18" s="30">
        <f t="shared" si="31"/>
        <v>76.855511638120333</v>
      </c>
      <c r="AS18" s="30">
        <f t="shared" si="31"/>
        <v>76.754385964912288</v>
      </c>
      <c r="AT18" s="30">
        <f t="shared" si="31"/>
        <v>76.653526062198864</v>
      </c>
      <c r="AU18" s="30">
        <f t="shared" si="31"/>
        <v>76.552930883639547</v>
      </c>
      <c r="AV18" s="30">
        <f t="shared" si="31"/>
        <v>76.452599388379198</v>
      </c>
      <c r="AW18" s="30">
        <f t="shared" si="31"/>
        <v>76.352530541012214</v>
      </c>
      <c r="AX18" s="30">
        <f t="shared" si="31"/>
        <v>76.252723311546845</v>
      </c>
      <c r="AY18" s="30">
        <f t="shared" si="31"/>
        <v>76.153176675369892</v>
      </c>
      <c r="AZ18" s="30">
        <f t="shared" si="31"/>
        <v>76.053889613211638</v>
      </c>
      <c r="BA18" s="30">
        <f t="shared" si="31"/>
        <v>75.954861111111114</v>
      </c>
      <c r="BB18" s="30">
        <f t="shared" si="31"/>
        <v>75.856090160381441</v>
      </c>
      <c r="BC18" s="30">
        <f t="shared" si="31"/>
        <v>75.757575757575765</v>
      </c>
      <c r="BD18" s="30">
        <f t="shared" si="31"/>
        <v>75.659316904453092</v>
      </c>
      <c r="BE18" s="30">
        <f t="shared" si="31"/>
        <v>75.561312607944728</v>
      </c>
      <c r="BF18" s="30">
        <f t="shared" si="31"/>
        <v>75.463561880120736</v>
      </c>
      <c r="BG18" s="30">
        <f t="shared" si="31"/>
        <v>75.366063738156768</v>
      </c>
      <c r="BH18" s="30">
        <f t="shared" si="31"/>
        <v>75.268817204301072</v>
      </c>
      <c r="BI18" s="30">
        <f t="shared" si="31"/>
        <v>75.171821305841931</v>
      </c>
      <c r="BJ18" s="30">
        <f t="shared" si="31"/>
        <v>75.075075075075077</v>
      </c>
      <c r="BK18" s="30">
        <f t="shared" si="31"/>
        <v>74.978577549271634</v>
      </c>
      <c r="BL18" s="30">
        <f t="shared" si="31"/>
        <v>74.882327770646128</v>
      </c>
      <c r="BM18" s="30">
        <f t="shared" si="31"/>
        <v>74.786324786324784</v>
      </c>
      <c r="BN18" s="30">
        <f t="shared" si="31"/>
        <v>74.690567648314129</v>
      </c>
      <c r="BO18" s="30">
        <f t="shared" si="31"/>
        <v>74.595055413469737</v>
      </c>
      <c r="BP18" s="30">
        <f t="shared" si="31"/>
        <v>74.499787143465298</v>
      </c>
      <c r="BQ18" s="30">
        <f t="shared" si="31"/>
        <v>74.404761904761912</v>
      </c>
      <c r="BR18" s="30">
        <f t="shared" si="31"/>
        <v>74.309978768577494</v>
      </c>
      <c r="BS18" s="30">
        <f t="shared" si="31"/>
        <v>74.215436810856659</v>
      </c>
      <c r="BT18" s="30">
        <f t="shared" si="31"/>
        <v>74.12113511224058</v>
      </c>
      <c r="BU18" s="30">
        <f t="shared" si="31"/>
        <v>74.027072758037221</v>
      </c>
      <c r="BV18" s="30">
        <f t="shared" ref="BV18:DA18" si="32">$B$12*$F$16/BV38/$E$12/$H$18</f>
        <v>73.933248838191801</v>
      </c>
      <c r="BW18" s="30">
        <f t="shared" si="32"/>
        <v>73.839662447257382</v>
      </c>
      <c r="BX18" s="30">
        <f t="shared" si="32"/>
        <v>73.746312684365776</v>
      </c>
      <c r="BY18" s="30">
        <f t="shared" si="32"/>
        <v>73.653198653198658</v>
      </c>
      <c r="BZ18" s="30">
        <f t="shared" si="32"/>
        <v>73.560319461958798</v>
      </c>
      <c r="CA18" s="30">
        <f t="shared" si="32"/>
        <v>73.467674223341731</v>
      </c>
      <c r="CB18" s="30">
        <f t="shared" si="32"/>
        <v>73.375262054507331</v>
      </c>
      <c r="CC18" s="30">
        <f t="shared" si="32"/>
        <v>73.28308207705193</v>
      </c>
      <c r="CD18" s="30">
        <f t="shared" si="32"/>
        <v>73.19113341698035</v>
      </c>
      <c r="CE18" s="30">
        <f t="shared" si="32"/>
        <v>73.099415204678365</v>
      </c>
      <c r="CF18" s="30">
        <f t="shared" si="32"/>
        <v>73.007926574885275</v>
      </c>
      <c r="CG18" s="30">
        <f t="shared" si="32"/>
        <v>72.916666666666671</v>
      </c>
      <c r="CH18" s="30">
        <f t="shared" si="32"/>
        <v>72.82563462338743</v>
      </c>
      <c r="CI18" s="30">
        <f t="shared" si="32"/>
        <v>72.73482959268496</v>
      </c>
      <c r="CJ18" s="30">
        <f t="shared" si="32"/>
        <v>72.644250726442507</v>
      </c>
      <c r="CK18" s="30">
        <f t="shared" si="32"/>
        <v>72.55389718076286</v>
      </c>
      <c r="CL18" s="30">
        <f t="shared" si="32"/>
        <v>72.463768115942031</v>
      </c>
      <c r="CM18" s="30">
        <f t="shared" si="32"/>
        <v>72.373862696443339</v>
      </c>
      <c r="CN18" s="30">
        <f t="shared" si="32"/>
        <v>72.284180090871544</v>
      </c>
      <c r="CO18" s="30">
        <f t="shared" si="32"/>
        <v>72.194719471947195</v>
      </c>
      <c r="CP18" s="30">
        <f t="shared" si="32"/>
        <v>72.105480016481252</v>
      </c>
      <c r="CQ18" s="30">
        <f t="shared" si="32"/>
        <v>72.016460905349803</v>
      </c>
      <c r="CR18" s="30">
        <f t="shared" si="32"/>
        <v>71.927661323468968</v>
      </c>
      <c r="CS18" s="30">
        <f t="shared" si="32"/>
        <v>71.839080459770116</v>
      </c>
      <c r="CT18" s="30">
        <f t="shared" si="32"/>
        <v>71.750717507175068</v>
      </c>
      <c r="CU18" s="30">
        <f t="shared" si="32"/>
        <v>71.662571662571665</v>
      </c>
      <c r="CV18" s="30">
        <f t="shared" si="32"/>
        <v>71.574642126789357</v>
      </c>
      <c r="CW18" s="30">
        <f t="shared" si="32"/>
        <v>71.486928104575171</v>
      </c>
      <c r="CX18" s="30">
        <f t="shared" si="32"/>
        <v>71.399428804569567</v>
      </c>
      <c r="CY18" s="30">
        <f t="shared" si="32"/>
        <v>71.312143439282806</v>
      </c>
      <c r="CZ18" s="30">
        <f t="shared" si="32"/>
        <v>71.225071225071233</v>
      </c>
      <c r="DA18" s="30">
        <f t="shared" si="32"/>
        <v>71.138211382113823</v>
      </c>
      <c r="DB18" s="30">
        <f t="shared" ref="DB18:EG18" si="33">$B$12*$F$16/DB38/$E$12/$H$18</f>
        <v>71.051563134388957</v>
      </c>
      <c r="DC18" s="30">
        <f t="shared" si="33"/>
        <v>70.965125709651261</v>
      </c>
      <c r="DD18" s="30">
        <f t="shared" si="33"/>
        <v>70.878898339408664</v>
      </c>
      <c r="DE18" s="30">
        <f t="shared" si="33"/>
        <v>70.792880258899672</v>
      </c>
      <c r="DF18" s="30">
        <f t="shared" si="33"/>
        <v>70.707070707070713</v>
      </c>
      <c r="DG18" s="30">
        <f t="shared" si="33"/>
        <v>70.621468926553675</v>
      </c>
      <c r="DH18" s="30">
        <f t="shared" si="33"/>
        <v>70.53607416364369</v>
      </c>
      <c r="DI18" s="30">
        <f t="shared" si="33"/>
        <v>70.450885668276968</v>
      </c>
      <c r="DJ18" s="30">
        <f t="shared" si="33"/>
        <v>70.365902694008852</v>
      </c>
      <c r="DK18" s="30">
        <f t="shared" si="33"/>
        <v>70.281124497991968</v>
      </c>
      <c r="DL18" s="30">
        <f t="shared" si="33"/>
        <v>70.196550340954673</v>
      </c>
      <c r="DM18" s="30">
        <f t="shared" si="33"/>
        <v>70.112179487179489</v>
      </c>
      <c r="DN18" s="30">
        <f t="shared" si="33"/>
        <v>70.028011204481786</v>
      </c>
      <c r="DO18" s="30">
        <f t="shared" si="33"/>
        <v>69.944044764188646</v>
      </c>
      <c r="DP18" s="30">
        <f t="shared" si="33"/>
        <v>69.860279441117768</v>
      </c>
      <c r="DQ18" s="30">
        <f t="shared" si="33"/>
        <v>69.776714513556627</v>
      </c>
      <c r="DR18" s="30">
        <f t="shared" si="33"/>
        <v>69.693349263241728</v>
      </c>
      <c r="DS18" s="30">
        <f t="shared" si="33"/>
        <v>69.610182975338105</v>
      </c>
      <c r="DT18" s="30">
        <f t="shared" si="33"/>
        <v>69.527214938418751</v>
      </c>
      <c r="DU18" s="30">
        <f t="shared" si="33"/>
        <v>69.444444444444443</v>
      </c>
      <c r="DV18" s="30">
        <f t="shared" si="33"/>
        <v>69.361870788743559</v>
      </c>
      <c r="DW18" s="30">
        <f t="shared" si="33"/>
        <v>69.279493269992074</v>
      </c>
      <c r="DX18" s="30">
        <f t="shared" si="33"/>
        <v>69.197311190193759</v>
      </c>
      <c r="DY18" s="30">
        <f t="shared" si="33"/>
        <v>69.115323854660346</v>
      </c>
      <c r="DZ18" s="30">
        <f t="shared" si="33"/>
        <v>69.033530571992102</v>
      </c>
      <c r="EA18" s="30">
        <f t="shared" si="33"/>
        <v>68.951930654058316</v>
      </c>
      <c r="EB18" s="30">
        <f t="shared" si="33"/>
        <v>68.870523415977956</v>
      </c>
      <c r="EC18" s="30">
        <f t="shared" si="33"/>
        <v>68.789308176100633</v>
      </c>
      <c r="ED18" s="30">
        <f t="shared" si="33"/>
        <v>68.708284255987436</v>
      </c>
      <c r="EE18" s="30">
        <f t="shared" si="33"/>
        <v>68.627450980392155</v>
      </c>
      <c r="EF18" s="30">
        <f t="shared" si="33"/>
        <v>68.546807677242455</v>
      </c>
      <c r="EG18" s="30">
        <f t="shared" si="33"/>
        <v>68.466353677621285</v>
      </c>
      <c r="EH18" s="30">
        <f t="shared" ref="EH18:FM18" si="34">$B$12*$F$16/EH38/$E$12/$H$18</f>
        <v>68.386088315748339</v>
      </c>
      <c r="EI18" s="30">
        <f t="shared" si="34"/>
        <v>68.306010928961754</v>
      </c>
      <c r="EJ18" s="30">
        <f t="shared" si="34"/>
        <v>68.226120857699797</v>
      </c>
      <c r="EK18" s="30">
        <f t="shared" si="34"/>
        <v>68.146417445482868</v>
      </c>
      <c r="EL18" s="30">
        <f t="shared" si="34"/>
        <v>68.066900038895369</v>
      </c>
      <c r="EM18" s="30">
        <f t="shared" si="34"/>
        <v>67.987567987567985</v>
      </c>
      <c r="EN18" s="30">
        <f t="shared" si="34"/>
        <v>67.908420644159875</v>
      </c>
      <c r="EO18" s="30">
        <f t="shared" si="34"/>
        <v>67.829457364341081</v>
      </c>
      <c r="EP18" s="30">
        <f t="shared" si="34"/>
        <v>67.750677506775062</v>
      </c>
      <c r="EQ18" s="30">
        <f t="shared" si="34"/>
        <v>67.672080433101314</v>
      </c>
      <c r="ER18" s="30">
        <f t="shared" si="34"/>
        <v>67.593665507918118</v>
      </c>
      <c r="ES18" s="30">
        <f t="shared" si="34"/>
        <v>67.51543209876543</v>
      </c>
      <c r="ET18" s="30">
        <f t="shared" si="34"/>
        <v>67.437379576107901</v>
      </c>
      <c r="EU18" s="30">
        <f t="shared" si="34"/>
        <v>67.359507313317934</v>
      </c>
      <c r="EV18" s="30">
        <f t="shared" si="34"/>
        <v>67.281814686658976</v>
      </c>
      <c r="EW18" s="30">
        <f t="shared" si="34"/>
        <v>67.204301075268816</v>
      </c>
      <c r="EX18" s="30">
        <f t="shared" si="34"/>
        <v>67.126965861143077</v>
      </c>
      <c r="EY18" s="30">
        <f t="shared" si="34"/>
        <v>67.049808429118769</v>
      </c>
      <c r="EZ18" s="30">
        <f t="shared" si="34"/>
        <v>66.972828166858022</v>
      </c>
      <c r="FA18" s="30">
        <f t="shared" si="34"/>
        <v>66.896024464831797</v>
      </c>
      <c r="FB18" s="30">
        <f t="shared" si="34"/>
        <v>66.819396716303928</v>
      </c>
      <c r="FC18" s="30">
        <f t="shared" si="34"/>
        <v>66.742944317315036</v>
      </c>
      <c r="FD18" s="30">
        <f t="shared" si="34"/>
        <v>66.666666666666671</v>
      </c>
      <c r="FE18" s="30">
        <f t="shared" si="34"/>
        <v>66.590563165905635</v>
      </c>
      <c r="FF18" s="30">
        <f t="shared" si="34"/>
        <v>66.514633219308251</v>
      </c>
      <c r="FG18" s="30">
        <f t="shared" si="34"/>
        <v>66.438876233864846</v>
      </c>
      <c r="FH18" s="30">
        <f t="shared" si="34"/>
        <v>66.363291619264317</v>
      </c>
      <c r="FI18" s="30">
        <f t="shared" si="34"/>
        <v>66.287878787878796</v>
      </c>
      <c r="FJ18" s="30">
        <f t="shared" si="34"/>
        <v>66.212637154748393</v>
      </c>
      <c r="FK18" s="30">
        <f t="shared" si="34"/>
        <v>66.137566137566139</v>
      </c>
      <c r="FL18" s="30">
        <f t="shared" si="34"/>
        <v>66.062665156662888</v>
      </c>
      <c r="FM18" s="30">
        <f t="shared" si="34"/>
        <v>65.987933634992459</v>
      </c>
      <c r="FN18" s="30">
        <f t="shared" ref="FN18:FZ18" si="35">$B$12*$F$16/FN38/$E$12/$H$18</f>
        <v>65.913370998116761</v>
      </c>
      <c r="FO18" s="30">
        <f t="shared" si="35"/>
        <v>65.83897667419113</v>
      </c>
      <c r="FP18" s="30">
        <f t="shared" si="35"/>
        <v>65.764750093949644</v>
      </c>
      <c r="FQ18" s="30">
        <f t="shared" si="35"/>
        <v>65.690690690690687</v>
      </c>
      <c r="FR18" s="30">
        <f t="shared" si="35"/>
        <v>65.616797900262469</v>
      </c>
      <c r="FS18" s="30">
        <f t="shared" si="35"/>
        <v>65.543071161048687</v>
      </c>
      <c r="FT18" s="30">
        <f t="shared" si="35"/>
        <v>65.469509913954354</v>
      </c>
      <c r="FU18" s="30">
        <f t="shared" si="35"/>
        <v>65.396113602391623</v>
      </c>
      <c r="FV18" s="30">
        <f t="shared" si="35"/>
        <v>65.32288167226578</v>
      </c>
      <c r="FW18" s="30">
        <f t="shared" si="35"/>
        <v>65.249813571961226</v>
      </c>
      <c r="FX18" s="30">
        <f t="shared" si="35"/>
        <v>65.176908752327748</v>
      </c>
      <c r="FY18" s="30">
        <f t="shared" si="35"/>
        <v>65.104166666666671</v>
      </c>
      <c r="FZ18" s="30">
        <f t="shared" si="35"/>
        <v>65.031586770717198</v>
      </c>
    </row>
    <row r="19" spans="1:182" ht="18" x14ac:dyDescent="0.35">
      <c r="A19" s="10" t="s">
        <v>21</v>
      </c>
      <c r="B19" s="15">
        <f>1/C18/D18/B18</f>
        <v>222.2222222222222</v>
      </c>
      <c r="H19">
        <v>0.25</v>
      </c>
      <c r="I19" t="s">
        <v>78</v>
      </c>
      <c r="J19" s="30">
        <f t="shared" ref="J19:AO19" si="36">$B$12*$F$16/J38/$E$12/$H$19</f>
        <v>160.91954022988506</v>
      </c>
      <c r="K19" s="30">
        <f t="shared" si="36"/>
        <v>160.69788797061526</v>
      </c>
      <c r="L19" s="30">
        <f t="shared" si="36"/>
        <v>160.47684548372305</v>
      </c>
      <c r="M19" s="30">
        <f t="shared" si="36"/>
        <v>160.25641025641025</v>
      </c>
      <c r="N19" s="30">
        <f t="shared" si="36"/>
        <v>160.03657978966621</v>
      </c>
      <c r="O19" s="30">
        <f t="shared" si="36"/>
        <v>159.81735159817353</v>
      </c>
      <c r="P19" s="30">
        <f t="shared" si="36"/>
        <v>159.59872321021433</v>
      </c>
      <c r="Q19" s="30">
        <f t="shared" si="36"/>
        <v>159.38069216757742</v>
      </c>
      <c r="R19" s="30">
        <f t="shared" si="36"/>
        <v>159.16325602546613</v>
      </c>
      <c r="S19" s="30">
        <f t="shared" si="36"/>
        <v>158.9464123524069</v>
      </c>
      <c r="T19" s="30">
        <f t="shared" si="36"/>
        <v>158.73015873015873</v>
      </c>
      <c r="U19" s="30">
        <f t="shared" si="36"/>
        <v>158.51449275362319</v>
      </c>
      <c r="V19" s="30">
        <f t="shared" si="36"/>
        <v>158.29941203075532</v>
      </c>
      <c r="W19" s="30">
        <f t="shared" si="36"/>
        <v>158.08491418247516</v>
      </c>
      <c r="X19" s="30">
        <f t="shared" si="36"/>
        <v>157.87099684258007</v>
      </c>
      <c r="Y19" s="30">
        <f t="shared" si="36"/>
        <v>157.65765765765767</v>
      </c>
      <c r="Z19" s="30">
        <f t="shared" si="36"/>
        <v>157.44489428699956</v>
      </c>
      <c r="AA19" s="30">
        <f t="shared" si="36"/>
        <v>157.23270440251574</v>
      </c>
      <c r="AB19" s="30">
        <f t="shared" si="36"/>
        <v>157.02108568864961</v>
      </c>
      <c r="AC19" s="30">
        <f t="shared" si="36"/>
        <v>156.8100358422939</v>
      </c>
      <c r="AD19" s="30">
        <f t="shared" si="36"/>
        <v>156.59955257270693</v>
      </c>
      <c r="AE19" s="30">
        <f t="shared" si="36"/>
        <v>156.38963360142984</v>
      </c>
      <c r="AF19" s="30">
        <f t="shared" si="36"/>
        <v>156.18027666220436</v>
      </c>
      <c r="AG19" s="30">
        <f t="shared" si="36"/>
        <v>155.97147950089126</v>
      </c>
      <c r="AH19" s="30">
        <f t="shared" si="36"/>
        <v>155.76323987538942</v>
      </c>
      <c r="AI19" s="30">
        <f t="shared" si="36"/>
        <v>155.55555555555557</v>
      </c>
      <c r="AJ19" s="30">
        <f t="shared" si="36"/>
        <v>155.34842432312473</v>
      </c>
      <c r="AK19" s="30">
        <f t="shared" si="36"/>
        <v>155.1418439716312</v>
      </c>
      <c r="AL19" s="30">
        <f t="shared" si="36"/>
        <v>154.93581230633023</v>
      </c>
      <c r="AM19" s="30">
        <f t="shared" si="36"/>
        <v>154.73032714412025</v>
      </c>
      <c r="AN19" s="30">
        <f t="shared" si="36"/>
        <v>154.52538631346579</v>
      </c>
      <c r="AO19" s="30">
        <f t="shared" si="36"/>
        <v>154.32098765432099</v>
      </c>
      <c r="AP19" s="30">
        <f t="shared" ref="AP19:BU19" si="37">$B$12*$F$16/AP38/$E$12/$H$19</f>
        <v>154.1171290180537</v>
      </c>
      <c r="AQ19" s="30">
        <f t="shared" si="37"/>
        <v>153.91380826737029</v>
      </c>
      <c r="AR19" s="30">
        <f t="shared" si="37"/>
        <v>153.71102327624067</v>
      </c>
      <c r="AS19" s="30">
        <f t="shared" si="37"/>
        <v>153.50877192982458</v>
      </c>
      <c r="AT19" s="30">
        <f t="shared" si="37"/>
        <v>153.30705212439773</v>
      </c>
      <c r="AU19" s="30">
        <f t="shared" si="37"/>
        <v>153.10586176727909</v>
      </c>
      <c r="AV19" s="30">
        <f t="shared" si="37"/>
        <v>152.9051987767584</v>
      </c>
      <c r="AW19" s="30">
        <f t="shared" si="37"/>
        <v>152.70506108202443</v>
      </c>
      <c r="AX19" s="30">
        <f t="shared" si="37"/>
        <v>152.50544662309369</v>
      </c>
      <c r="AY19" s="30">
        <f t="shared" si="37"/>
        <v>152.30635335073978</v>
      </c>
      <c r="AZ19" s="30">
        <f t="shared" si="37"/>
        <v>152.10777922642328</v>
      </c>
      <c r="BA19" s="30">
        <f t="shared" si="37"/>
        <v>151.90972222222223</v>
      </c>
      <c r="BB19" s="30">
        <f t="shared" si="37"/>
        <v>151.71218032076288</v>
      </c>
      <c r="BC19" s="30">
        <f t="shared" si="37"/>
        <v>151.51515151515153</v>
      </c>
      <c r="BD19" s="30">
        <f t="shared" si="37"/>
        <v>151.31863380890618</v>
      </c>
      <c r="BE19" s="30">
        <f t="shared" si="37"/>
        <v>151.12262521588946</v>
      </c>
      <c r="BF19" s="30">
        <f t="shared" si="37"/>
        <v>150.92712376024147</v>
      </c>
      <c r="BG19" s="30">
        <f t="shared" si="37"/>
        <v>150.73212747631354</v>
      </c>
      <c r="BH19" s="30">
        <f t="shared" si="37"/>
        <v>150.53763440860214</v>
      </c>
      <c r="BI19" s="30">
        <f t="shared" si="37"/>
        <v>150.34364261168386</v>
      </c>
      <c r="BJ19" s="30">
        <f t="shared" si="37"/>
        <v>150.15015015015015</v>
      </c>
      <c r="BK19" s="30">
        <f t="shared" si="37"/>
        <v>149.95715509854327</v>
      </c>
      <c r="BL19" s="30">
        <f t="shared" si="37"/>
        <v>149.76465554129226</v>
      </c>
      <c r="BM19" s="30">
        <f t="shared" si="37"/>
        <v>149.57264957264957</v>
      </c>
      <c r="BN19" s="30">
        <f t="shared" si="37"/>
        <v>149.38113529662826</v>
      </c>
      <c r="BO19" s="30">
        <f t="shared" si="37"/>
        <v>149.19011082693947</v>
      </c>
      <c r="BP19" s="30">
        <f t="shared" si="37"/>
        <v>148.9995742869306</v>
      </c>
      <c r="BQ19" s="30">
        <f t="shared" si="37"/>
        <v>148.80952380952382</v>
      </c>
      <c r="BR19" s="30">
        <f t="shared" si="37"/>
        <v>148.61995753715499</v>
      </c>
      <c r="BS19" s="30">
        <f t="shared" si="37"/>
        <v>148.43087362171332</v>
      </c>
      <c r="BT19" s="30">
        <f t="shared" si="37"/>
        <v>148.24227022448116</v>
      </c>
      <c r="BU19" s="30">
        <f t="shared" si="37"/>
        <v>148.05414551607444</v>
      </c>
      <c r="BV19" s="30">
        <f t="shared" ref="BV19:DA19" si="38">$B$12*$F$16/BV38/$E$12/$H$19</f>
        <v>147.8664976763836</v>
      </c>
      <c r="BW19" s="30">
        <f t="shared" si="38"/>
        <v>147.67932489451476</v>
      </c>
      <c r="BX19" s="30">
        <f t="shared" si="38"/>
        <v>147.49262536873155</v>
      </c>
      <c r="BY19" s="30">
        <f t="shared" si="38"/>
        <v>147.30639730639732</v>
      </c>
      <c r="BZ19" s="30">
        <f t="shared" si="38"/>
        <v>147.1206389239176</v>
      </c>
      <c r="CA19" s="30">
        <f t="shared" si="38"/>
        <v>146.93534844668346</v>
      </c>
      <c r="CB19" s="30">
        <f t="shared" si="38"/>
        <v>146.75052410901466</v>
      </c>
      <c r="CC19" s="30">
        <f t="shared" si="38"/>
        <v>146.56616415410386</v>
      </c>
      <c r="CD19" s="30">
        <f t="shared" si="38"/>
        <v>146.3822668339607</v>
      </c>
      <c r="CE19" s="30">
        <f t="shared" si="38"/>
        <v>146.19883040935673</v>
      </c>
      <c r="CF19" s="30">
        <f t="shared" si="38"/>
        <v>146.01585314977055</v>
      </c>
      <c r="CG19" s="30">
        <f t="shared" si="38"/>
        <v>145.83333333333334</v>
      </c>
      <c r="CH19" s="30">
        <f t="shared" si="38"/>
        <v>145.65126924677486</v>
      </c>
      <c r="CI19" s="30">
        <f t="shared" si="38"/>
        <v>145.46965918536992</v>
      </c>
      <c r="CJ19" s="30">
        <f t="shared" si="38"/>
        <v>145.28850145288501</v>
      </c>
      <c r="CK19" s="30">
        <f t="shared" si="38"/>
        <v>145.10779436152572</v>
      </c>
      <c r="CL19" s="30">
        <f t="shared" si="38"/>
        <v>144.92753623188406</v>
      </c>
      <c r="CM19" s="30">
        <f t="shared" si="38"/>
        <v>144.74772539288668</v>
      </c>
      <c r="CN19" s="30">
        <f t="shared" si="38"/>
        <v>144.56836018174309</v>
      </c>
      <c r="CO19" s="30">
        <f t="shared" si="38"/>
        <v>144.38943894389439</v>
      </c>
      <c r="CP19" s="30">
        <f t="shared" si="38"/>
        <v>144.2109600329625</v>
      </c>
      <c r="CQ19" s="30">
        <f t="shared" si="38"/>
        <v>144.03292181069961</v>
      </c>
      <c r="CR19" s="30">
        <f t="shared" si="38"/>
        <v>143.85532264693794</v>
      </c>
      <c r="CS19" s="30">
        <f t="shared" si="38"/>
        <v>143.67816091954023</v>
      </c>
      <c r="CT19" s="30">
        <f t="shared" si="38"/>
        <v>143.50143501435014</v>
      </c>
      <c r="CU19" s="30">
        <f t="shared" si="38"/>
        <v>143.32514332514333</v>
      </c>
      <c r="CV19" s="30">
        <f t="shared" si="38"/>
        <v>143.14928425357871</v>
      </c>
      <c r="CW19" s="30">
        <f t="shared" si="38"/>
        <v>142.97385620915034</v>
      </c>
      <c r="CX19" s="30">
        <f t="shared" si="38"/>
        <v>142.79885760913913</v>
      </c>
      <c r="CY19" s="30">
        <f t="shared" si="38"/>
        <v>142.62428687856561</v>
      </c>
      <c r="CZ19" s="30">
        <f t="shared" si="38"/>
        <v>142.45014245014247</v>
      </c>
      <c r="DA19" s="30">
        <f t="shared" si="38"/>
        <v>142.27642276422765</v>
      </c>
      <c r="DB19" s="30">
        <f t="shared" ref="DB19:EG19" si="39">$B$12*$F$16/DB38/$E$12/$H$19</f>
        <v>142.10312626877791</v>
      </c>
      <c r="DC19" s="30">
        <f t="shared" si="39"/>
        <v>141.93025141930252</v>
      </c>
      <c r="DD19" s="30">
        <f t="shared" si="39"/>
        <v>141.75779667881733</v>
      </c>
      <c r="DE19" s="30">
        <f t="shared" si="39"/>
        <v>141.58576051779934</v>
      </c>
      <c r="DF19" s="30">
        <f t="shared" si="39"/>
        <v>141.41414141414143</v>
      </c>
      <c r="DG19" s="30">
        <f t="shared" si="39"/>
        <v>141.24293785310735</v>
      </c>
      <c r="DH19" s="30">
        <f t="shared" si="39"/>
        <v>141.07214832728738</v>
      </c>
      <c r="DI19" s="30">
        <f t="shared" si="39"/>
        <v>140.90177133655394</v>
      </c>
      <c r="DJ19" s="30">
        <f t="shared" si="39"/>
        <v>140.7318053880177</v>
      </c>
      <c r="DK19" s="30">
        <f t="shared" si="39"/>
        <v>140.56224899598394</v>
      </c>
      <c r="DL19" s="30">
        <f t="shared" si="39"/>
        <v>140.39310068190935</v>
      </c>
      <c r="DM19" s="30">
        <f t="shared" si="39"/>
        <v>140.22435897435898</v>
      </c>
      <c r="DN19" s="30">
        <f t="shared" si="39"/>
        <v>140.05602240896357</v>
      </c>
      <c r="DO19" s="30">
        <f t="shared" si="39"/>
        <v>139.88808952837729</v>
      </c>
      <c r="DP19" s="30">
        <f t="shared" si="39"/>
        <v>139.72055888223554</v>
      </c>
      <c r="DQ19" s="30">
        <f t="shared" si="39"/>
        <v>139.55342902711325</v>
      </c>
      <c r="DR19" s="30">
        <f t="shared" si="39"/>
        <v>139.38669852648346</v>
      </c>
      <c r="DS19" s="30">
        <f t="shared" si="39"/>
        <v>139.22036595067621</v>
      </c>
      <c r="DT19" s="30">
        <f t="shared" si="39"/>
        <v>139.0544298768375</v>
      </c>
      <c r="DU19" s="30">
        <f t="shared" si="39"/>
        <v>138.88888888888889</v>
      </c>
      <c r="DV19" s="30">
        <f t="shared" si="39"/>
        <v>138.72374157748712</v>
      </c>
      <c r="DW19" s="30">
        <f t="shared" si="39"/>
        <v>138.55898653998415</v>
      </c>
      <c r="DX19" s="30">
        <f t="shared" si="39"/>
        <v>138.39462238038752</v>
      </c>
      <c r="DY19" s="30">
        <f t="shared" si="39"/>
        <v>138.23064770932069</v>
      </c>
      <c r="DZ19" s="30">
        <f t="shared" si="39"/>
        <v>138.0670611439842</v>
      </c>
      <c r="EA19" s="30">
        <f t="shared" si="39"/>
        <v>137.90386130811663</v>
      </c>
      <c r="EB19" s="30">
        <f t="shared" si="39"/>
        <v>137.74104683195591</v>
      </c>
      <c r="EC19" s="30">
        <f t="shared" si="39"/>
        <v>137.57861635220127</v>
      </c>
      <c r="ED19" s="30">
        <f t="shared" si="39"/>
        <v>137.41656851197487</v>
      </c>
      <c r="EE19" s="30">
        <f t="shared" si="39"/>
        <v>137.25490196078431</v>
      </c>
      <c r="EF19" s="30">
        <f t="shared" si="39"/>
        <v>137.09361535448491</v>
      </c>
      <c r="EG19" s="30">
        <f t="shared" si="39"/>
        <v>136.93270735524257</v>
      </c>
      <c r="EH19" s="30">
        <f t="shared" ref="EH19:FM19" si="40">$B$12*$F$16/EH38/$E$12/$H$19</f>
        <v>136.77217663149668</v>
      </c>
      <c r="EI19" s="30">
        <f t="shared" si="40"/>
        <v>136.61202185792351</v>
      </c>
      <c r="EJ19" s="30">
        <f t="shared" si="40"/>
        <v>136.45224171539959</v>
      </c>
      <c r="EK19" s="30">
        <f t="shared" si="40"/>
        <v>136.29283489096574</v>
      </c>
      <c r="EL19" s="30">
        <f t="shared" si="40"/>
        <v>136.13380007779074</v>
      </c>
      <c r="EM19" s="30">
        <f t="shared" si="40"/>
        <v>135.97513597513597</v>
      </c>
      <c r="EN19" s="30">
        <f t="shared" si="40"/>
        <v>135.81684128831975</v>
      </c>
      <c r="EO19" s="30">
        <f t="shared" si="40"/>
        <v>135.65891472868216</v>
      </c>
      <c r="EP19" s="30">
        <f t="shared" si="40"/>
        <v>135.50135501355012</v>
      </c>
      <c r="EQ19" s="30">
        <f t="shared" si="40"/>
        <v>135.34416086620263</v>
      </c>
      <c r="ER19" s="30">
        <f t="shared" si="40"/>
        <v>135.18733101583624</v>
      </c>
      <c r="ES19" s="30">
        <f t="shared" si="40"/>
        <v>135.03086419753086</v>
      </c>
      <c r="ET19" s="30">
        <f t="shared" si="40"/>
        <v>134.8747591522158</v>
      </c>
      <c r="EU19" s="30">
        <f t="shared" si="40"/>
        <v>134.71901462663587</v>
      </c>
      <c r="EV19" s="30">
        <f t="shared" si="40"/>
        <v>134.56362937331795</v>
      </c>
      <c r="EW19" s="30">
        <f t="shared" si="40"/>
        <v>134.40860215053763</v>
      </c>
      <c r="EX19" s="30">
        <f t="shared" si="40"/>
        <v>134.25393172228615</v>
      </c>
      <c r="EY19" s="30">
        <f t="shared" si="40"/>
        <v>134.09961685823754</v>
      </c>
      <c r="EZ19" s="30">
        <f t="shared" si="40"/>
        <v>133.94565633371604</v>
      </c>
      <c r="FA19" s="30">
        <f t="shared" si="40"/>
        <v>133.79204892966359</v>
      </c>
      <c r="FB19" s="30">
        <f t="shared" si="40"/>
        <v>133.63879343260786</v>
      </c>
      <c r="FC19" s="30">
        <f t="shared" si="40"/>
        <v>133.48588863463007</v>
      </c>
      <c r="FD19" s="30">
        <f t="shared" si="40"/>
        <v>133.33333333333334</v>
      </c>
      <c r="FE19" s="30">
        <f t="shared" si="40"/>
        <v>133.18112633181127</v>
      </c>
      <c r="FF19" s="30">
        <f t="shared" si="40"/>
        <v>133.0292664386165</v>
      </c>
      <c r="FG19" s="30">
        <f t="shared" si="40"/>
        <v>132.87775246772969</v>
      </c>
      <c r="FH19" s="30">
        <f t="shared" si="40"/>
        <v>132.72658323852863</v>
      </c>
      <c r="FI19" s="30">
        <f t="shared" si="40"/>
        <v>132.57575757575759</v>
      </c>
      <c r="FJ19" s="30">
        <f t="shared" si="40"/>
        <v>132.42527430949679</v>
      </c>
      <c r="FK19" s="30">
        <f t="shared" si="40"/>
        <v>132.27513227513228</v>
      </c>
      <c r="FL19" s="30">
        <f t="shared" si="40"/>
        <v>132.12533031332578</v>
      </c>
      <c r="FM19" s="30">
        <f t="shared" si="40"/>
        <v>131.97586726998492</v>
      </c>
      <c r="FN19" s="30">
        <f t="shared" ref="FN19:FZ19" si="41">$B$12*$F$16/FN38/$E$12/$H$19</f>
        <v>131.82674199623352</v>
      </c>
      <c r="FO19" s="30">
        <f t="shared" si="41"/>
        <v>131.67795334838226</v>
      </c>
      <c r="FP19" s="30">
        <f t="shared" si="41"/>
        <v>131.52950018789929</v>
      </c>
      <c r="FQ19" s="30">
        <f t="shared" si="41"/>
        <v>131.38138138138137</v>
      </c>
      <c r="FR19" s="30">
        <f t="shared" si="41"/>
        <v>131.23359580052494</v>
      </c>
      <c r="FS19" s="30">
        <f t="shared" si="41"/>
        <v>131.08614232209737</v>
      </c>
      <c r="FT19" s="30">
        <f t="shared" si="41"/>
        <v>130.93901982790871</v>
      </c>
      <c r="FU19" s="30">
        <f t="shared" si="41"/>
        <v>130.79222720478325</v>
      </c>
      <c r="FV19" s="30">
        <f t="shared" si="41"/>
        <v>130.64576334453156</v>
      </c>
      <c r="FW19" s="30">
        <f t="shared" si="41"/>
        <v>130.49962714392245</v>
      </c>
      <c r="FX19" s="30">
        <f t="shared" si="41"/>
        <v>130.3538175046555</v>
      </c>
      <c r="FY19" s="30">
        <f t="shared" si="41"/>
        <v>130.20833333333334</v>
      </c>
      <c r="FZ19" s="30">
        <f t="shared" si="41"/>
        <v>130.0631735414344</v>
      </c>
    </row>
    <row r="20" spans="1:182" x14ac:dyDescent="0.25">
      <c r="H20">
        <v>0.125</v>
      </c>
      <c r="I20" t="s">
        <v>79</v>
      </c>
      <c r="J20" s="30">
        <f t="shared" ref="J20:AO20" si="42">$B$12*$F$16/J38/$E$12/$H$20</f>
        <v>321.83908045977012</v>
      </c>
      <c r="K20" s="30">
        <f t="shared" si="42"/>
        <v>321.39577594123051</v>
      </c>
      <c r="L20" s="30">
        <f t="shared" si="42"/>
        <v>320.95369096744611</v>
      </c>
      <c r="M20" s="30">
        <f t="shared" si="42"/>
        <v>320.5128205128205</v>
      </c>
      <c r="N20" s="30">
        <f t="shared" si="42"/>
        <v>320.07315957933241</v>
      </c>
      <c r="O20" s="30">
        <f t="shared" si="42"/>
        <v>319.63470319634706</v>
      </c>
      <c r="P20" s="30">
        <f t="shared" si="42"/>
        <v>319.19744642042866</v>
      </c>
      <c r="Q20" s="30">
        <f t="shared" si="42"/>
        <v>318.76138433515484</v>
      </c>
      <c r="R20" s="30">
        <f t="shared" si="42"/>
        <v>318.32651205093225</v>
      </c>
      <c r="S20" s="30">
        <f t="shared" si="42"/>
        <v>317.89282470481379</v>
      </c>
      <c r="T20" s="30">
        <f t="shared" si="42"/>
        <v>317.46031746031747</v>
      </c>
      <c r="U20" s="30">
        <f t="shared" si="42"/>
        <v>317.02898550724638</v>
      </c>
      <c r="V20" s="30">
        <f t="shared" si="42"/>
        <v>316.59882406151064</v>
      </c>
      <c r="W20" s="30">
        <f t="shared" si="42"/>
        <v>316.16982836495032</v>
      </c>
      <c r="X20" s="30">
        <f t="shared" si="42"/>
        <v>315.74199368516014</v>
      </c>
      <c r="Y20" s="30">
        <f t="shared" si="42"/>
        <v>315.31531531531533</v>
      </c>
      <c r="Z20" s="30">
        <f t="shared" si="42"/>
        <v>314.88978857399911</v>
      </c>
      <c r="AA20" s="30">
        <f t="shared" si="42"/>
        <v>314.46540880503147</v>
      </c>
      <c r="AB20" s="30">
        <f t="shared" si="42"/>
        <v>314.04217137729921</v>
      </c>
      <c r="AC20" s="30">
        <f t="shared" si="42"/>
        <v>313.6200716845878</v>
      </c>
      <c r="AD20" s="30">
        <f t="shared" si="42"/>
        <v>313.19910514541385</v>
      </c>
      <c r="AE20" s="30">
        <f t="shared" si="42"/>
        <v>312.77926720285967</v>
      </c>
      <c r="AF20" s="30">
        <f t="shared" si="42"/>
        <v>312.36055332440873</v>
      </c>
      <c r="AG20" s="30">
        <f t="shared" si="42"/>
        <v>311.94295900178253</v>
      </c>
      <c r="AH20" s="30">
        <f t="shared" si="42"/>
        <v>311.52647975077883</v>
      </c>
      <c r="AI20" s="30">
        <f t="shared" si="42"/>
        <v>311.11111111111114</v>
      </c>
      <c r="AJ20" s="30">
        <f t="shared" si="42"/>
        <v>310.69684864624946</v>
      </c>
      <c r="AK20" s="30">
        <f t="shared" si="42"/>
        <v>310.28368794326241</v>
      </c>
      <c r="AL20" s="30">
        <f t="shared" si="42"/>
        <v>309.87162461266047</v>
      </c>
      <c r="AM20" s="30">
        <f t="shared" si="42"/>
        <v>309.46065428824051</v>
      </c>
      <c r="AN20" s="30">
        <f t="shared" si="42"/>
        <v>309.05077262693158</v>
      </c>
      <c r="AO20" s="30">
        <f t="shared" si="42"/>
        <v>308.64197530864197</v>
      </c>
      <c r="AP20" s="30">
        <f t="shared" ref="AP20:BU20" si="43">$B$12*$F$16/AP38/$E$12/$H$20</f>
        <v>308.23425803610741</v>
      </c>
      <c r="AQ20" s="30">
        <f t="shared" si="43"/>
        <v>307.82761653474057</v>
      </c>
      <c r="AR20" s="30">
        <f t="shared" si="43"/>
        <v>307.42204655248133</v>
      </c>
      <c r="AS20" s="30">
        <f t="shared" si="43"/>
        <v>307.01754385964915</v>
      </c>
      <c r="AT20" s="30">
        <f t="shared" si="43"/>
        <v>306.61410424879546</v>
      </c>
      <c r="AU20" s="30">
        <f t="shared" si="43"/>
        <v>306.21172353455819</v>
      </c>
      <c r="AV20" s="30">
        <f t="shared" si="43"/>
        <v>305.81039755351679</v>
      </c>
      <c r="AW20" s="30">
        <f t="shared" si="43"/>
        <v>305.41012216404886</v>
      </c>
      <c r="AX20" s="30">
        <f t="shared" si="43"/>
        <v>305.01089324618738</v>
      </c>
      <c r="AY20" s="30">
        <f t="shared" si="43"/>
        <v>304.61270670147957</v>
      </c>
      <c r="AZ20" s="30">
        <f t="shared" si="43"/>
        <v>304.21555845284655</v>
      </c>
      <c r="BA20" s="30">
        <f t="shared" si="43"/>
        <v>303.81944444444446</v>
      </c>
      <c r="BB20" s="30">
        <f t="shared" si="43"/>
        <v>303.42436064152577</v>
      </c>
      <c r="BC20" s="30">
        <f t="shared" si="43"/>
        <v>303.03030303030306</v>
      </c>
      <c r="BD20" s="30">
        <f t="shared" si="43"/>
        <v>302.63726761781237</v>
      </c>
      <c r="BE20" s="30">
        <f t="shared" si="43"/>
        <v>302.24525043177891</v>
      </c>
      <c r="BF20" s="30">
        <f t="shared" si="43"/>
        <v>301.85424752048294</v>
      </c>
      <c r="BG20" s="30">
        <f t="shared" si="43"/>
        <v>301.46425495262707</v>
      </c>
      <c r="BH20" s="30">
        <f t="shared" si="43"/>
        <v>301.07526881720429</v>
      </c>
      <c r="BI20" s="30">
        <f t="shared" si="43"/>
        <v>300.68728522336772</v>
      </c>
      <c r="BJ20" s="30">
        <f t="shared" si="43"/>
        <v>300.30030030030031</v>
      </c>
      <c r="BK20" s="30">
        <f t="shared" si="43"/>
        <v>299.91431019708654</v>
      </c>
      <c r="BL20" s="30">
        <f t="shared" si="43"/>
        <v>299.52931108258451</v>
      </c>
      <c r="BM20" s="30">
        <f t="shared" si="43"/>
        <v>299.14529914529913</v>
      </c>
      <c r="BN20" s="30">
        <f t="shared" si="43"/>
        <v>298.76227059325652</v>
      </c>
      <c r="BO20" s="30">
        <f t="shared" si="43"/>
        <v>298.38022165387895</v>
      </c>
      <c r="BP20" s="30">
        <f t="shared" si="43"/>
        <v>297.99914857386119</v>
      </c>
      <c r="BQ20" s="30">
        <f t="shared" si="43"/>
        <v>297.61904761904765</v>
      </c>
      <c r="BR20" s="30">
        <f t="shared" si="43"/>
        <v>297.23991507430998</v>
      </c>
      <c r="BS20" s="30">
        <f t="shared" si="43"/>
        <v>296.86174724342663</v>
      </c>
      <c r="BT20" s="30">
        <f t="shared" si="43"/>
        <v>296.48454044896232</v>
      </c>
      <c r="BU20" s="30">
        <f t="shared" si="43"/>
        <v>296.10829103214888</v>
      </c>
      <c r="BV20" s="30">
        <f t="shared" ref="BV20:DA20" si="44">$B$12*$F$16/BV38/$E$12/$H$20</f>
        <v>295.7329953527672</v>
      </c>
      <c r="BW20" s="30">
        <f t="shared" si="44"/>
        <v>295.35864978902953</v>
      </c>
      <c r="BX20" s="30">
        <f t="shared" si="44"/>
        <v>294.9852507374631</v>
      </c>
      <c r="BY20" s="30">
        <f t="shared" si="44"/>
        <v>294.61279461279463</v>
      </c>
      <c r="BZ20" s="30">
        <f t="shared" si="44"/>
        <v>294.24127784783519</v>
      </c>
      <c r="CA20" s="30">
        <f t="shared" si="44"/>
        <v>293.87069689336693</v>
      </c>
      <c r="CB20" s="30">
        <f t="shared" si="44"/>
        <v>293.50104821802933</v>
      </c>
      <c r="CC20" s="30">
        <f t="shared" si="44"/>
        <v>293.13232830820772</v>
      </c>
      <c r="CD20" s="30">
        <f t="shared" si="44"/>
        <v>292.7645336679214</v>
      </c>
      <c r="CE20" s="30">
        <f t="shared" si="44"/>
        <v>292.39766081871346</v>
      </c>
      <c r="CF20" s="30">
        <f t="shared" si="44"/>
        <v>292.0317062995411</v>
      </c>
      <c r="CG20" s="30">
        <f t="shared" si="44"/>
        <v>291.66666666666669</v>
      </c>
      <c r="CH20" s="30">
        <f t="shared" si="44"/>
        <v>291.30253849354972</v>
      </c>
      <c r="CI20" s="30">
        <f t="shared" si="44"/>
        <v>290.93931837073984</v>
      </c>
      <c r="CJ20" s="30">
        <f t="shared" si="44"/>
        <v>290.57700290577003</v>
      </c>
      <c r="CK20" s="30">
        <f t="shared" si="44"/>
        <v>290.21558872305144</v>
      </c>
      <c r="CL20" s="30">
        <f t="shared" si="44"/>
        <v>289.85507246376812</v>
      </c>
      <c r="CM20" s="30">
        <f t="shared" si="44"/>
        <v>289.49545078577336</v>
      </c>
      <c r="CN20" s="30">
        <f t="shared" si="44"/>
        <v>289.13672036348618</v>
      </c>
      <c r="CO20" s="30">
        <f t="shared" si="44"/>
        <v>288.77887788778878</v>
      </c>
      <c r="CP20" s="30">
        <f t="shared" si="44"/>
        <v>288.42192006592501</v>
      </c>
      <c r="CQ20" s="30">
        <f t="shared" si="44"/>
        <v>288.06584362139921</v>
      </c>
      <c r="CR20" s="30">
        <f t="shared" si="44"/>
        <v>287.71064529387587</v>
      </c>
      <c r="CS20" s="30">
        <f t="shared" si="44"/>
        <v>287.35632183908046</v>
      </c>
      <c r="CT20" s="30">
        <f t="shared" si="44"/>
        <v>287.00287002870027</v>
      </c>
      <c r="CU20" s="30">
        <f t="shared" si="44"/>
        <v>286.65028665028666</v>
      </c>
      <c r="CV20" s="30">
        <f t="shared" si="44"/>
        <v>286.29856850715743</v>
      </c>
      <c r="CW20" s="30">
        <f t="shared" si="44"/>
        <v>285.94771241830068</v>
      </c>
      <c r="CX20" s="30">
        <f t="shared" si="44"/>
        <v>285.59771521827827</v>
      </c>
      <c r="CY20" s="30">
        <f t="shared" si="44"/>
        <v>285.24857375713123</v>
      </c>
      <c r="CZ20" s="30">
        <f t="shared" si="44"/>
        <v>284.90028490028493</v>
      </c>
      <c r="DA20" s="30">
        <f t="shared" si="44"/>
        <v>284.55284552845529</v>
      </c>
      <c r="DB20" s="30">
        <f t="shared" ref="DB20:EG20" si="45">$B$12*$F$16/DB38/$E$12/$H$20</f>
        <v>284.20625253755583</v>
      </c>
      <c r="DC20" s="30">
        <f t="shared" si="45"/>
        <v>283.86050283860504</v>
      </c>
      <c r="DD20" s="30">
        <f t="shared" si="45"/>
        <v>283.51559335763466</v>
      </c>
      <c r="DE20" s="30">
        <f t="shared" si="45"/>
        <v>283.17152103559869</v>
      </c>
      <c r="DF20" s="30">
        <f t="shared" si="45"/>
        <v>282.82828282828285</v>
      </c>
      <c r="DG20" s="30">
        <f t="shared" si="45"/>
        <v>282.4858757062147</v>
      </c>
      <c r="DH20" s="30">
        <f t="shared" si="45"/>
        <v>282.14429665457476</v>
      </c>
      <c r="DI20" s="30">
        <f t="shared" si="45"/>
        <v>281.80354267310787</v>
      </c>
      <c r="DJ20" s="30">
        <f t="shared" si="45"/>
        <v>281.46361077603541</v>
      </c>
      <c r="DK20" s="30">
        <f t="shared" si="45"/>
        <v>281.12449799196787</v>
      </c>
      <c r="DL20" s="30">
        <f t="shared" si="45"/>
        <v>280.78620136381869</v>
      </c>
      <c r="DM20" s="30">
        <f t="shared" si="45"/>
        <v>280.44871794871796</v>
      </c>
      <c r="DN20" s="30">
        <f t="shared" si="45"/>
        <v>280.11204481792714</v>
      </c>
      <c r="DO20" s="30">
        <f t="shared" si="45"/>
        <v>279.77617905675459</v>
      </c>
      <c r="DP20" s="30">
        <f t="shared" si="45"/>
        <v>279.44111776447107</v>
      </c>
      <c r="DQ20" s="30">
        <f t="shared" si="45"/>
        <v>279.10685805422651</v>
      </c>
      <c r="DR20" s="30">
        <f t="shared" si="45"/>
        <v>278.77339705296691</v>
      </c>
      <c r="DS20" s="30">
        <f t="shared" si="45"/>
        <v>278.44073190135242</v>
      </c>
      <c r="DT20" s="30">
        <f t="shared" si="45"/>
        <v>278.10885975367501</v>
      </c>
      <c r="DU20" s="30">
        <f t="shared" si="45"/>
        <v>277.77777777777777</v>
      </c>
      <c r="DV20" s="30">
        <f t="shared" si="45"/>
        <v>277.44748315497424</v>
      </c>
      <c r="DW20" s="30">
        <f t="shared" si="45"/>
        <v>277.11797307996829</v>
      </c>
      <c r="DX20" s="30">
        <f t="shared" si="45"/>
        <v>276.78924476077503</v>
      </c>
      <c r="DY20" s="30">
        <f t="shared" si="45"/>
        <v>276.46129541864138</v>
      </c>
      <c r="DZ20" s="30">
        <f t="shared" si="45"/>
        <v>276.13412228796841</v>
      </c>
      <c r="EA20" s="30">
        <f t="shared" si="45"/>
        <v>275.80772261623326</v>
      </c>
      <c r="EB20" s="30">
        <f t="shared" si="45"/>
        <v>275.48209366391183</v>
      </c>
      <c r="EC20" s="30">
        <f t="shared" si="45"/>
        <v>275.15723270440253</v>
      </c>
      <c r="ED20" s="30">
        <f t="shared" si="45"/>
        <v>274.83313702394975</v>
      </c>
      <c r="EE20" s="30">
        <f t="shared" si="45"/>
        <v>274.50980392156862</v>
      </c>
      <c r="EF20" s="30">
        <f t="shared" si="45"/>
        <v>274.18723070896982</v>
      </c>
      <c r="EG20" s="30">
        <f t="shared" si="45"/>
        <v>273.86541471048514</v>
      </c>
      <c r="EH20" s="30">
        <f t="shared" ref="EH20:FM20" si="46">$B$12*$F$16/EH38/$E$12/$H$20</f>
        <v>273.54435326299335</v>
      </c>
      <c r="EI20" s="30">
        <f t="shared" si="46"/>
        <v>273.22404371584702</v>
      </c>
      <c r="EJ20" s="30">
        <f t="shared" si="46"/>
        <v>272.90448343079919</v>
      </c>
      <c r="EK20" s="30">
        <f t="shared" si="46"/>
        <v>272.58566978193147</v>
      </c>
      <c r="EL20" s="30">
        <f t="shared" si="46"/>
        <v>272.26760015558148</v>
      </c>
      <c r="EM20" s="30">
        <f t="shared" si="46"/>
        <v>271.95027195027194</v>
      </c>
      <c r="EN20" s="30">
        <f t="shared" si="46"/>
        <v>271.6336825766395</v>
      </c>
      <c r="EO20" s="30">
        <f t="shared" si="46"/>
        <v>271.31782945736433</v>
      </c>
      <c r="EP20" s="30">
        <f t="shared" si="46"/>
        <v>271.00271002710025</v>
      </c>
      <c r="EQ20" s="30">
        <f t="shared" si="46"/>
        <v>270.68832173240526</v>
      </c>
      <c r="ER20" s="30">
        <f t="shared" si="46"/>
        <v>270.37466203167247</v>
      </c>
      <c r="ES20" s="30">
        <f t="shared" si="46"/>
        <v>270.06172839506172</v>
      </c>
      <c r="ET20" s="30">
        <f t="shared" si="46"/>
        <v>269.7495183044316</v>
      </c>
      <c r="EU20" s="30">
        <f t="shared" si="46"/>
        <v>269.43802925327174</v>
      </c>
      <c r="EV20" s="30">
        <f t="shared" si="46"/>
        <v>269.1272587466359</v>
      </c>
      <c r="EW20" s="30">
        <f t="shared" si="46"/>
        <v>268.81720430107526</v>
      </c>
      <c r="EX20" s="30">
        <f t="shared" si="46"/>
        <v>268.50786344457231</v>
      </c>
      <c r="EY20" s="30">
        <f t="shared" si="46"/>
        <v>268.19923371647508</v>
      </c>
      <c r="EZ20" s="30">
        <f t="shared" si="46"/>
        <v>267.89131266743209</v>
      </c>
      <c r="FA20" s="30">
        <f t="shared" si="46"/>
        <v>267.58409785932719</v>
      </c>
      <c r="FB20" s="30">
        <f t="shared" si="46"/>
        <v>267.27758686521571</v>
      </c>
      <c r="FC20" s="30">
        <f t="shared" si="46"/>
        <v>266.97177726926014</v>
      </c>
      <c r="FD20" s="30">
        <f t="shared" si="46"/>
        <v>266.66666666666669</v>
      </c>
      <c r="FE20" s="30">
        <f t="shared" si="46"/>
        <v>266.36225266362254</v>
      </c>
      <c r="FF20" s="30">
        <f t="shared" si="46"/>
        <v>266.05853287723301</v>
      </c>
      <c r="FG20" s="30">
        <f t="shared" si="46"/>
        <v>265.75550493545938</v>
      </c>
      <c r="FH20" s="30">
        <f t="shared" si="46"/>
        <v>265.45316647705727</v>
      </c>
      <c r="FI20" s="30">
        <f t="shared" si="46"/>
        <v>265.15151515151518</v>
      </c>
      <c r="FJ20" s="30">
        <f t="shared" si="46"/>
        <v>264.85054861899357</v>
      </c>
      <c r="FK20" s="30">
        <f t="shared" si="46"/>
        <v>264.55026455026456</v>
      </c>
      <c r="FL20" s="30">
        <f t="shared" si="46"/>
        <v>264.25066062665155</v>
      </c>
      <c r="FM20" s="30">
        <f t="shared" si="46"/>
        <v>263.95173453996983</v>
      </c>
      <c r="FN20" s="30">
        <f t="shared" ref="FN20:FZ20" si="47">$B$12*$F$16/FN38/$E$12/$H$20</f>
        <v>263.65348399246705</v>
      </c>
      <c r="FO20" s="30">
        <f t="shared" si="47"/>
        <v>263.35590669676452</v>
      </c>
      <c r="FP20" s="30">
        <f t="shared" si="47"/>
        <v>263.05900037579858</v>
      </c>
      <c r="FQ20" s="30">
        <f t="shared" si="47"/>
        <v>262.76276276276275</v>
      </c>
      <c r="FR20" s="30">
        <f t="shared" si="47"/>
        <v>262.46719160104988</v>
      </c>
      <c r="FS20" s="30">
        <f t="shared" si="47"/>
        <v>262.17228464419475</v>
      </c>
      <c r="FT20" s="30">
        <f t="shared" si="47"/>
        <v>261.87803965581742</v>
      </c>
      <c r="FU20" s="30">
        <f t="shared" si="47"/>
        <v>261.58445440956649</v>
      </c>
      <c r="FV20" s="30">
        <f t="shared" si="47"/>
        <v>261.29152668906312</v>
      </c>
      <c r="FW20" s="30">
        <f t="shared" si="47"/>
        <v>260.99925428784491</v>
      </c>
      <c r="FX20" s="30">
        <f t="shared" si="47"/>
        <v>260.70763500931099</v>
      </c>
      <c r="FY20" s="30">
        <f t="shared" si="47"/>
        <v>260.41666666666669</v>
      </c>
      <c r="FZ20" s="30">
        <f t="shared" si="47"/>
        <v>260.12634708286879</v>
      </c>
    </row>
    <row r="21" spans="1:182" ht="18" x14ac:dyDescent="0.25">
      <c r="B21" s="2" t="s">
        <v>17</v>
      </c>
      <c r="C21" s="64"/>
      <c r="D21" s="2" t="s">
        <v>13</v>
      </c>
      <c r="I21" t="s">
        <v>80</v>
      </c>
      <c r="J21">
        <v>120</v>
      </c>
      <c r="K21">
        <f>J21</f>
        <v>120</v>
      </c>
      <c r="L21">
        <f t="shared" ref="L21:BW21" si="48">K21</f>
        <v>120</v>
      </c>
      <c r="M21">
        <f t="shared" si="48"/>
        <v>120</v>
      </c>
      <c r="N21">
        <f t="shared" si="48"/>
        <v>120</v>
      </c>
      <c r="O21">
        <f t="shared" si="48"/>
        <v>120</v>
      </c>
      <c r="P21">
        <f t="shared" si="48"/>
        <v>120</v>
      </c>
      <c r="Q21">
        <f t="shared" si="48"/>
        <v>120</v>
      </c>
      <c r="R21">
        <f t="shared" si="48"/>
        <v>120</v>
      </c>
      <c r="S21">
        <f t="shared" si="48"/>
        <v>120</v>
      </c>
      <c r="T21">
        <f t="shared" si="48"/>
        <v>120</v>
      </c>
      <c r="U21">
        <f t="shared" si="48"/>
        <v>120</v>
      </c>
      <c r="V21">
        <f t="shared" si="48"/>
        <v>120</v>
      </c>
      <c r="W21">
        <f t="shared" si="48"/>
        <v>120</v>
      </c>
      <c r="X21">
        <f t="shared" si="48"/>
        <v>120</v>
      </c>
      <c r="Y21">
        <f t="shared" si="48"/>
        <v>120</v>
      </c>
      <c r="Z21">
        <f t="shared" si="48"/>
        <v>120</v>
      </c>
      <c r="AA21">
        <f t="shared" si="48"/>
        <v>120</v>
      </c>
      <c r="AB21">
        <f t="shared" si="48"/>
        <v>120</v>
      </c>
      <c r="AC21">
        <f t="shared" si="48"/>
        <v>120</v>
      </c>
      <c r="AD21">
        <f t="shared" si="48"/>
        <v>120</v>
      </c>
      <c r="AE21">
        <f t="shared" si="48"/>
        <v>120</v>
      </c>
      <c r="AF21">
        <f t="shared" si="48"/>
        <v>120</v>
      </c>
      <c r="AG21">
        <f t="shared" si="48"/>
        <v>120</v>
      </c>
      <c r="AH21">
        <f t="shared" si="48"/>
        <v>120</v>
      </c>
      <c r="AI21">
        <f t="shared" si="48"/>
        <v>120</v>
      </c>
      <c r="AJ21">
        <f t="shared" si="48"/>
        <v>120</v>
      </c>
      <c r="AK21">
        <f t="shared" si="48"/>
        <v>120</v>
      </c>
      <c r="AL21">
        <f t="shared" si="48"/>
        <v>120</v>
      </c>
      <c r="AM21">
        <f t="shared" si="48"/>
        <v>120</v>
      </c>
      <c r="AN21">
        <f t="shared" si="48"/>
        <v>120</v>
      </c>
      <c r="AO21">
        <f t="shared" si="48"/>
        <v>120</v>
      </c>
      <c r="AP21">
        <f t="shared" si="48"/>
        <v>120</v>
      </c>
      <c r="AQ21">
        <f t="shared" si="48"/>
        <v>120</v>
      </c>
      <c r="AR21">
        <f t="shared" si="48"/>
        <v>120</v>
      </c>
      <c r="AS21">
        <f t="shared" si="48"/>
        <v>120</v>
      </c>
      <c r="AT21">
        <f t="shared" si="48"/>
        <v>120</v>
      </c>
      <c r="AU21">
        <f t="shared" si="48"/>
        <v>120</v>
      </c>
      <c r="AV21">
        <f t="shared" si="48"/>
        <v>120</v>
      </c>
      <c r="AW21">
        <f t="shared" si="48"/>
        <v>120</v>
      </c>
      <c r="AX21">
        <f t="shared" si="48"/>
        <v>120</v>
      </c>
      <c r="AY21">
        <f t="shared" si="48"/>
        <v>120</v>
      </c>
      <c r="AZ21">
        <f t="shared" si="48"/>
        <v>120</v>
      </c>
      <c r="BA21">
        <f t="shared" si="48"/>
        <v>120</v>
      </c>
      <c r="BB21">
        <f t="shared" si="48"/>
        <v>120</v>
      </c>
      <c r="BC21">
        <f t="shared" si="48"/>
        <v>120</v>
      </c>
      <c r="BD21">
        <f t="shared" si="48"/>
        <v>120</v>
      </c>
      <c r="BE21">
        <f t="shared" si="48"/>
        <v>120</v>
      </c>
      <c r="BF21">
        <f t="shared" si="48"/>
        <v>120</v>
      </c>
      <c r="BG21">
        <f t="shared" si="48"/>
        <v>120</v>
      </c>
      <c r="BH21">
        <f t="shared" si="48"/>
        <v>120</v>
      </c>
      <c r="BI21">
        <f t="shared" si="48"/>
        <v>120</v>
      </c>
      <c r="BJ21">
        <f t="shared" si="48"/>
        <v>120</v>
      </c>
      <c r="BK21">
        <f t="shared" si="48"/>
        <v>120</v>
      </c>
      <c r="BL21">
        <f t="shared" si="48"/>
        <v>120</v>
      </c>
      <c r="BM21">
        <f t="shared" si="48"/>
        <v>120</v>
      </c>
      <c r="BN21">
        <f t="shared" si="48"/>
        <v>120</v>
      </c>
      <c r="BO21">
        <f t="shared" si="48"/>
        <v>120</v>
      </c>
      <c r="BP21">
        <f t="shared" si="48"/>
        <v>120</v>
      </c>
      <c r="BQ21">
        <f t="shared" si="48"/>
        <v>120</v>
      </c>
      <c r="BR21">
        <f t="shared" si="48"/>
        <v>120</v>
      </c>
      <c r="BS21">
        <f t="shared" si="48"/>
        <v>120</v>
      </c>
      <c r="BT21">
        <f t="shared" si="48"/>
        <v>120</v>
      </c>
      <c r="BU21">
        <f t="shared" si="48"/>
        <v>120</v>
      </c>
      <c r="BV21">
        <f t="shared" si="48"/>
        <v>120</v>
      </c>
      <c r="BW21">
        <f t="shared" si="48"/>
        <v>120</v>
      </c>
      <c r="BX21">
        <f t="shared" ref="BX21:EI21" si="49">BW21</f>
        <v>120</v>
      </c>
      <c r="BY21">
        <f t="shared" si="49"/>
        <v>120</v>
      </c>
      <c r="BZ21">
        <f t="shared" si="49"/>
        <v>120</v>
      </c>
      <c r="CA21">
        <f t="shared" si="49"/>
        <v>120</v>
      </c>
      <c r="CB21">
        <f t="shared" si="49"/>
        <v>120</v>
      </c>
      <c r="CC21">
        <f t="shared" si="49"/>
        <v>120</v>
      </c>
      <c r="CD21">
        <f t="shared" si="49"/>
        <v>120</v>
      </c>
      <c r="CE21">
        <f t="shared" si="49"/>
        <v>120</v>
      </c>
      <c r="CF21">
        <f t="shared" si="49"/>
        <v>120</v>
      </c>
      <c r="CG21">
        <f t="shared" si="49"/>
        <v>120</v>
      </c>
      <c r="CH21">
        <f t="shared" si="49"/>
        <v>120</v>
      </c>
      <c r="CI21">
        <f t="shared" si="49"/>
        <v>120</v>
      </c>
      <c r="CJ21">
        <f t="shared" si="49"/>
        <v>120</v>
      </c>
      <c r="CK21">
        <f t="shared" si="49"/>
        <v>120</v>
      </c>
      <c r="CL21">
        <f t="shared" si="49"/>
        <v>120</v>
      </c>
      <c r="CM21">
        <f t="shared" si="49"/>
        <v>120</v>
      </c>
      <c r="CN21">
        <f t="shared" si="49"/>
        <v>120</v>
      </c>
      <c r="CO21">
        <f t="shared" si="49"/>
        <v>120</v>
      </c>
      <c r="CP21">
        <f t="shared" si="49"/>
        <v>120</v>
      </c>
      <c r="CQ21">
        <f t="shared" si="49"/>
        <v>120</v>
      </c>
      <c r="CR21">
        <f t="shared" si="49"/>
        <v>120</v>
      </c>
      <c r="CS21">
        <f t="shared" si="49"/>
        <v>120</v>
      </c>
      <c r="CT21">
        <f t="shared" si="49"/>
        <v>120</v>
      </c>
      <c r="CU21">
        <f t="shared" si="49"/>
        <v>120</v>
      </c>
      <c r="CV21">
        <f t="shared" si="49"/>
        <v>120</v>
      </c>
      <c r="CW21">
        <f t="shared" si="49"/>
        <v>120</v>
      </c>
      <c r="CX21">
        <f t="shared" si="49"/>
        <v>120</v>
      </c>
      <c r="CY21">
        <f t="shared" si="49"/>
        <v>120</v>
      </c>
      <c r="CZ21">
        <f t="shared" si="49"/>
        <v>120</v>
      </c>
      <c r="DA21">
        <f t="shared" si="49"/>
        <v>120</v>
      </c>
      <c r="DB21">
        <f t="shared" si="49"/>
        <v>120</v>
      </c>
      <c r="DC21">
        <f t="shared" si="49"/>
        <v>120</v>
      </c>
      <c r="DD21">
        <f t="shared" si="49"/>
        <v>120</v>
      </c>
      <c r="DE21">
        <f t="shared" si="49"/>
        <v>120</v>
      </c>
      <c r="DF21">
        <f t="shared" si="49"/>
        <v>120</v>
      </c>
      <c r="DG21">
        <f t="shared" si="49"/>
        <v>120</v>
      </c>
      <c r="DH21">
        <f t="shared" si="49"/>
        <v>120</v>
      </c>
      <c r="DI21">
        <f t="shared" si="49"/>
        <v>120</v>
      </c>
      <c r="DJ21">
        <f t="shared" si="49"/>
        <v>120</v>
      </c>
      <c r="DK21">
        <f t="shared" si="49"/>
        <v>120</v>
      </c>
      <c r="DL21">
        <f t="shared" si="49"/>
        <v>120</v>
      </c>
      <c r="DM21">
        <f t="shared" si="49"/>
        <v>120</v>
      </c>
      <c r="DN21">
        <f t="shared" si="49"/>
        <v>120</v>
      </c>
      <c r="DO21">
        <f t="shared" si="49"/>
        <v>120</v>
      </c>
      <c r="DP21">
        <f t="shared" si="49"/>
        <v>120</v>
      </c>
      <c r="DQ21">
        <f t="shared" si="49"/>
        <v>120</v>
      </c>
      <c r="DR21">
        <f t="shared" si="49"/>
        <v>120</v>
      </c>
      <c r="DS21">
        <f t="shared" si="49"/>
        <v>120</v>
      </c>
      <c r="DT21">
        <f t="shared" si="49"/>
        <v>120</v>
      </c>
      <c r="DU21">
        <f t="shared" si="49"/>
        <v>120</v>
      </c>
      <c r="DV21">
        <f t="shared" si="49"/>
        <v>120</v>
      </c>
      <c r="DW21">
        <f t="shared" si="49"/>
        <v>120</v>
      </c>
      <c r="DX21">
        <f t="shared" si="49"/>
        <v>120</v>
      </c>
      <c r="DY21">
        <f t="shared" si="49"/>
        <v>120</v>
      </c>
      <c r="DZ21">
        <f t="shared" si="49"/>
        <v>120</v>
      </c>
      <c r="EA21">
        <f t="shared" si="49"/>
        <v>120</v>
      </c>
      <c r="EB21">
        <f t="shared" si="49"/>
        <v>120</v>
      </c>
      <c r="EC21">
        <f t="shared" si="49"/>
        <v>120</v>
      </c>
      <c r="ED21">
        <f t="shared" si="49"/>
        <v>120</v>
      </c>
      <c r="EE21">
        <f t="shared" si="49"/>
        <v>120</v>
      </c>
      <c r="EF21">
        <f t="shared" si="49"/>
        <v>120</v>
      </c>
      <c r="EG21">
        <f t="shared" si="49"/>
        <v>120</v>
      </c>
      <c r="EH21">
        <f t="shared" si="49"/>
        <v>120</v>
      </c>
      <c r="EI21">
        <f t="shared" si="49"/>
        <v>120</v>
      </c>
      <c r="EJ21">
        <f t="shared" ref="EJ21:FZ21" si="50">EI21</f>
        <v>120</v>
      </c>
      <c r="EK21">
        <f t="shared" si="50"/>
        <v>120</v>
      </c>
      <c r="EL21">
        <f t="shared" si="50"/>
        <v>120</v>
      </c>
      <c r="EM21">
        <f t="shared" si="50"/>
        <v>120</v>
      </c>
      <c r="EN21">
        <f t="shared" si="50"/>
        <v>120</v>
      </c>
      <c r="EO21">
        <f t="shared" si="50"/>
        <v>120</v>
      </c>
      <c r="EP21">
        <f t="shared" si="50"/>
        <v>120</v>
      </c>
      <c r="EQ21">
        <f t="shared" si="50"/>
        <v>120</v>
      </c>
      <c r="ER21">
        <f t="shared" si="50"/>
        <v>120</v>
      </c>
      <c r="ES21">
        <f t="shared" si="50"/>
        <v>120</v>
      </c>
      <c r="ET21">
        <f t="shared" si="50"/>
        <v>120</v>
      </c>
      <c r="EU21">
        <f t="shared" si="50"/>
        <v>120</v>
      </c>
      <c r="EV21">
        <f t="shared" si="50"/>
        <v>120</v>
      </c>
      <c r="EW21">
        <f t="shared" si="50"/>
        <v>120</v>
      </c>
      <c r="EX21">
        <f t="shared" si="50"/>
        <v>120</v>
      </c>
      <c r="EY21">
        <f t="shared" si="50"/>
        <v>120</v>
      </c>
      <c r="EZ21">
        <f t="shared" si="50"/>
        <v>120</v>
      </c>
      <c r="FA21">
        <f t="shared" si="50"/>
        <v>120</v>
      </c>
      <c r="FB21">
        <f t="shared" si="50"/>
        <v>120</v>
      </c>
      <c r="FC21">
        <f t="shared" si="50"/>
        <v>120</v>
      </c>
      <c r="FD21">
        <f t="shared" si="50"/>
        <v>120</v>
      </c>
      <c r="FE21">
        <f t="shared" si="50"/>
        <v>120</v>
      </c>
      <c r="FF21">
        <f t="shared" si="50"/>
        <v>120</v>
      </c>
      <c r="FG21">
        <f t="shared" si="50"/>
        <v>120</v>
      </c>
      <c r="FH21">
        <f t="shared" si="50"/>
        <v>120</v>
      </c>
      <c r="FI21">
        <f t="shared" si="50"/>
        <v>120</v>
      </c>
      <c r="FJ21">
        <f t="shared" si="50"/>
        <v>120</v>
      </c>
      <c r="FK21">
        <f t="shared" si="50"/>
        <v>120</v>
      </c>
      <c r="FL21">
        <f t="shared" si="50"/>
        <v>120</v>
      </c>
      <c r="FM21">
        <f t="shared" si="50"/>
        <v>120</v>
      </c>
      <c r="FN21">
        <f t="shared" si="50"/>
        <v>120</v>
      </c>
      <c r="FO21">
        <f t="shared" si="50"/>
        <v>120</v>
      </c>
      <c r="FP21">
        <f t="shared" si="50"/>
        <v>120</v>
      </c>
      <c r="FQ21">
        <f t="shared" si="50"/>
        <v>120</v>
      </c>
      <c r="FR21">
        <f t="shared" si="50"/>
        <v>120</v>
      </c>
      <c r="FS21">
        <f t="shared" si="50"/>
        <v>120</v>
      </c>
      <c r="FT21">
        <f t="shared" si="50"/>
        <v>120</v>
      </c>
      <c r="FU21">
        <f t="shared" si="50"/>
        <v>120</v>
      </c>
      <c r="FV21">
        <f t="shared" si="50"/>
        <v>120</v>
      </c>
      <c r="FW21">
        <f t="shared" si="50"/>
        <v>120</v>
      </c>
      <c r="FX21">
        <f t="shared" si="50"/>
        <v>120</v>
      </c>
      <c r="FY21">
        <f t="shared" si="50"/>
        <v>120</v>
      </c>
      <c r="FZ21">
        <f t="shared" si="50"/>
        <v>120</v>
      </c>
    </row>
    <row r="22" spans="1:182" x14ac:dyDescent="0.25">
      <c r="A22" t="s">
        <v>22</v>
      </c>
      <c r="B22" s="17">
        <f>J2</f>
        <v>5800</v>
      </c>
      <c r="C22" s="12">
        <f>I2</f>
        <v>1.5E-3</v>
      </c>
      <c r="D22" s="5">
        <f>$H$2</f>
        <v>3</v>
      </c>
    </row>
    <row r="23" spans="1:182" ht="18" x14ac:dyDescent="0.35">
      <c r="A23" s="10" t="s">
        <v>21</v>
      </c>
      <c r="B23" s="15">
        <f>1/C22/D22/B22*100</f>
        <v>3.8314176245210727</v>
      </c>
      <c r="AP23"/>
    </row>
    <row r="24" spans="1:182" x14ac:dyDescent="0.25">
      <c r="G24">
        <v>350</v>
      </c>
      <c r="H24">
        <v>50</v>
      </c>
      <c r="J24">
        <f t="shared" ref="J24:AO24" si="51">J38</f>
        <v>14500</v>
      </c>
      <c r="K24">
        <f t="shared" si="51"/>
        <v>14520</v>
      </c>
      <c r="L24">
        <f t="shared" si="51"/>
        <v>14540</v>
      </c>
      <c r="M24">
        <f t="shared" si="51"/>
        <v>14560</v>
      </c>
      <c r="N24">
        <f t="shared" si="51"/>
        <v>14580</v>
      </c>
      <c r="O24">
        <f t="shared" si="51"/>
        <v>14600</v>
      </c>
      <c r="P24">
        <f t="shared" si="51"/>
        <v>14620</v>
      </c>
      <c r="Q24">
        <f t="shared" si="51"/>
        <v>14640</v>
      </c>
      <c r="R24">
        <f t="shared" si="51"/>
        <v>14660</v>
      </c>
      <c r="S24">
        <f t="shared" si="51"/>
        <v>14680</v>
      </c>
      <c r="T24">
        <f t="shared" si="51"/>
        <v>14700</v>
      </c>
      <c r="U24">
        <f t="shared" si="51"/>
        <v>14720</v>
      </c>
      <c r="V24">
        <f t="shared" si="51"/>
        <v>14740</v>
      </c>
      <c r="W24">
        <f t="shared" si="51"/>
        <v>14760</v>
      </c>
      <c r="X24">
        <f t="shared" si="51"/>
        <v>14780</v>
      </c>
      <c r="Y24">
        <f t="shared" si="51"/>
        <v>14800</v>
      </c>
      <c r="Z24">
        <f t="shared" si="51"/>
        <v>14820</v>
      </c>
      <c r="AA24">
        <f t="shared" si="51"/>
        <v>14840</v>
      </c>
      <c r="AB24">
        <f t="shared" si="51"/>
        <v>14860</v>
      </c>
      <c r="AC24">
        <f t="shared" si="51"/>
        <v>14880</v>
      </c>
      <c r="AD24">
        <f t="shared" si="51"/>
        <v>14900</v>
      </c>
      <c r="AE24">
        <f t="shared" si="51"/>
        <v>14920</v>
      </c>
      <c r="AF24">
        <f t="shared" si="51"/>
        <v>14940</v>
      </c>
      <c r="AG24">
        <f t="shared" si="51"/>
        <v>14960</v>
      </c>
      <c r="AH24">
        <f t="shared" si="51"/>
        <v>14980</v>
      </c>
      <c r="AI24">
        <f t="shared" si="51"/>
        <v>15000</v>
      </c>
      <c r="AJ24">
        <f t="shared" si="51"/>
        <v>15020</v>
      </c>
      <c r="AK24">
        <f t="shared" si="51"/>
        <v>15040</v>
      </c>
      <c r="AL24">
        <f t="shared" si="51"/>
        <v>15060</v>
      </c>
      <c r="AM24">
        <f t="shared" si="51"/>
        <v>15080</v>
      </c>
      <c r="AN24">
        <f t="shared" si="51"/>
        <v>15100</v>
      </c>
      <c r="AO24">
        <f t="shared" si="51"/>
        <v>15120</v>
      </c>
      <c r="AP24">
        <f t="shared" ref="AP24:BU24" si="52">AP38</f>
        <v>15140</v>
      </c>
      <c r="AQ24">
        <f t="shared" si="52"/>
        <v>15160</v>
      </c>
      <c r="AR24">
        <f t="shared" si="52"/>
        <v>15180</v>
      </c>
      <c r="AS24">
        <f t="shared" si="52"/>
        <v>15200</v>
      </c>
      <c r="AT24">
        <f t="shared" si="52"/>
        <v>15220</v>
      </c>
      <c r="AU24">
        <f t="shared" si="52"/>
        <v>15240</v>
      </c>
      <c r="AV24">
        <f t="shared" si="52"/>
        <v>15260</v>
      </c>
      <c r="AW24">
        <f t="shared" si="52"/>
        <v>15280</v>
      </c>
      <c r="AX24">
        <f t="shared" si="52"/>
        <v>15300</v>
      </c>
      <c r="AY24">
        <f t="shared" si="52"/>
        <v>15320</v>
      </c>
      <c r="AZ24">
        <f t="shared" si="52"/>
        <v>15340</v>
      </c>
      <c r="BA24">
        <f t="shared" si="52"/>
        <v>15360</v>
      </c>
      <c r="BB24">
        <f t="shared" si="52"/>
        <v>15380</v>
      </c>
      <c r="BC24">
        <f t="shared" si="52"/>
        <v>15400</v>
      </c>
      <c r="BD24">
        <f t="shared" si="52"/>
        <v>15420</v>
      </c>
      <c r="BE24">
        <f t="shared" si="52"/>
        <v>15440</v>
      </c>
      <c r="BF24">
        <f t="shared" si="52"/>
        <v>15460</v>
      </c>
      <c r="BG24">
        <f t="shared" si="52"/>
        <v>15480</v>
      </c>
      <c r="BH24">
        <f t="shared" si="52"/>
        <v>15500</v>
      </c>
      <c r="BI24">
        <f t="shared" si="52"/>
        <v>15520</v>
      </c>
      <c r="BJ24">
        <f t="shared" si="52"/>
        <v>15540</v>
      </c>
      <c r="BK24">
        <f t="shared" si="52"/>
        <v>15560</v>
      </c>
      <c r="BL24">
        <f t="shared" si="52"/>
        <v>15580</v>
      </c>
      <c r="BM24">
        <f t="shared" si="52"/>
        <v>15600</v>
      </c>
      <c r="BN24">
        <f t="shared" si="52"/>
        <v>15620</v>
      </c>
      <c r="BO24">
        <f t="shared" si="52"/>
        <v>15640</v>
      </c>
      <c r="BP24">
        <f t="shared" si="52"/>
        <v>15660</v>
      </c>
      <c r="BQ24">
        <f t="shared" si="52"/>
        <v>15680</v>
      </c>
      <c r="BR24">
        <f t="shared" si="52"/>
        <v>15700</v>
      </c>
      <c r="BS24">
        <f t="shared" si="52"/>
        <v>15720</v>
      </c>
      <c r="BT24">
        <f t="shared" si="52"/>
        <v>15740</v>
      </c>
      <c r="BU24">
        <f t="shared" si="52"/>
        <v>15760</v>
      </c>
      <c r="BV24">
        <f t="shared" ref="BV24:DA24" si="53">BV38</f>
        <v>15780</v>
      </c>
      <c r="BW24">
        <f t="shared" si="53"/>
        <v>15800</v>
      </c>
      <c r="BX24">
        <f t="shared" si="53"/>
        <v>15820</v>
      </c>
      <c r="BY24">
        <f t="shared" si="53"/>
        <v>15840</v>
      </c>
      <c r="BZ24">
        <f t="shared" si="53"/>
        <v>15860</v>
      </c>
      <c r="CA24">
        <f t="shared" si="53"/>
        <v>15880</v>
      </c>
      <c r="CB24">
        <f t="shared" si="53"/>
        <v>15900</v>
      </c>
      <c r="CC24">
        <f t="shared" si="53"/>
        <v>15920</v>
      </c>
      <c r="CD24">
        <f t="shared" si="53"/>
        <v>15940</v>
      </c>
      <c r="CE24">
        <f t="shared" si="53"/>
        <v>15960</v>
      </c>
      <c r="CF24">
        <f t="shared" si="53"/>
        <v>15980</v>
      </c>
      <c r="CG24">
        <f t="shared" si="53"/>
        <v>16000</v>
      </c>
      <c r="CH24">
        <f t="shared" si="53"/>
        <v>16020</v>
      </c>
      <c r="CI24">
        <f t="shared" si="53"/>
        <v>16040</v>
      </c>
      <c r="CJ24">
        <f t="shared" si="53"/>
        <v>16060</v>
      </c>
      <c r="CK24">
        <f t="shared" si="53"/>
        <v>16080</v>
      </c>
      <c r="CL24">
        <f t="shared" si="53"/>
        <v>16100</v>
      </c>
      <c r="CM24">
        <f t="shared" si="53"/>
        <v>16120</v>
      </c>
      <c r="CN24">
        <f t="shared" si="53"/>
        <v>16140</v>
      </c>
      <c r="CO24">
        <f t="shared" si="53"/>
        <v>16160</v>
      </c>
      <c r="CP24">
        <f t="shared" si="53"/>
        <v>16180</v>
      </c>
      <c r="CQ24">
        <f t="shared" si="53"/>
        <v>16200</v>
      </c>
      <c r="CR24">
        <f t="shared" si="53"/>
        <v>16220</v>
      </c>
      <c r="CS24">
        <f t="shared" si="53"/>
        <v>16240</v>
      </c>
      <c r="CT24">
        <f t="shared" si="53"/>
        <v>16260</v>
      </c>
      <c r="CU24">
        <f t="shared" si="53"/>
        <v>16280</v>
      </c>
      <c r="CV24">
        <f t="shared" si="53"/>
        <v>16300</v>
      </c>
      <c r="CW24">
        <f t="shared" si="53"/>
        <v>16320</v>
      </c>
      <c r="CX24">
        <f t="shared" si="53"/>
        <v>16340</v>
      </c>
      <c r="CY24">
        <f t="shared" si="53"/>
        <v>16360</v>
      </c>
      <c r="CZ24">
        <f t="shared" si="53"/>
        <v>16380</v>
      </c>
      <c r="DA24">
        <f t="shared" si="53"/>
        <v>16400</v>
      </c>
      <c r="DB24">
        <f t="shared" ref="DB24:EG24" si="54">DB38</f>
        <v>16420</v>
      </c>
      <c r="DC24">
        <f t="shared" si="54"/>
        <v>16440</v>
      </c>
      <c r="DD24">
        <f t="shared" si="54"/>
        <v>16460</v>
      </c>
      <c r="DE24">
        <f t="shared" si="54"/>
        <v>16480</v>
      </c>
      <c r="DF24">
        <f t="shared" si="54"/>
        <v>16500</v>
      </c>
      <c r="DG24">
        <f t="shared" si="54"/>
        <v>16520</v>
      </c>
      <c r="DH24">
        <f t="shared" si="54"/>
        <v>16540</v>
      </c>
      <c r="DI24">
        <f t="shared" si="54"/>
        <v>16560</v>
      </c>
      <c r="DJ24">
        <f t="shared" si="54"/>
        <v>16580</v>
      </c>
      <c r="DK24">
        <f t="shared" si="54"/>
        <v>16600</v>
      </c>
      <c r="DL24">
        <f t="shared" si="54"/>
        <v>16620</v>
      </c>
      <c r="DM24">
        <f t="shared" si="54"/>
        <v>16640</v>
      </c>
      <c r="DN24">
        <f t="shared" si="54"/>
        <v>16660</v>
      </c>
      <c r="DO24">
        <f t="shared" si="54"/>
        <v>16680</v>
      </c>
      <c r="DP24">
        <f t="shared" si="54"/>
        <v>16700</v>
      </c>
      <c r="DQ24">
        <f t="shared" si="54"/>
        <v>16720</v>
      </c>
      <c r="DR24">
        <f t="shared" si="54"/>
        <v>16740</v>
      </c>
      <c r="DS24">
        <f t="shared" si="54"/>
        <v>16760</v>
      </c>
      <c r="DT24">
        <f t="shared" si="54"/>
        <v>16780</v>
      </c>
      <c r="DU24">
        <f t="shared" si="54"/>
        <v>16800</v>
      </c>
      <c r="DV24">
        <f t="shared" si="54"/>
        <v>16820</v>
      </c>
      <c r="DW24">
        <f t="shared" si="54"/>
        <v>16840</v>
      </c>
      <c r="DX24">
        <f t="shared" si="54"/>
        <v>16860</v>
      </c>
      <c r="DY24">
        <f t="shared" si="54"/>
        <v>16880</v>
      </c>
      <c r="DZ24">
        <f t="shared" si="54"/>
        <v>16900</v>
      </c>
      <c r="EA24">
        <f t="shared" si="54"/>
        <v>16920</v>
      </c>
      <c r="EB24">
        <f t="shared" si="54"/>
        <v>16940</v>
      </c>
      <c r="EC24">
        <f t="shared" si="54"/>
        <v>16960</v>
      </c>
      <c r="ED24">
        <f t="shared" si="54"/>
        <v>16980</v>
      </c>
      <c r="EE24">
        <f t="shared" si="54"/>
        <v>17000</v>
      </c>
      <c r="EF24">
        <f t="shared" si="54"/>
        <v>17020</v>
      </c>
      <c r="EG24">
        <f t="shared" si="54"/>
        <v>17040</v>
      </c>
      <c r="EH24">
        <f t="shared" ref="EH24:FM24" si="55">EH38</f>
        <v>17060</v>
      </c>
      <c r="EI24">
        <f t="shared" si="55"/>
        <v>17080</v>
      </c>
      <c r="EJ24">
        <f t="shared" si="55"/>
        <v>17100</v>
      </c>
      <c r="EK24">
        <f t="shared" si="55"/>
        <v>17120</v>
      </c>
      <c r="EL24">
        <f t="shared" si="55"/>
        <v>17140</v>
      </c>
      <c r="EM24">
        <f t="shared" si="55"/>
        <v>17160</v>
      </c>
      <c r="EN24">
        <f t="shared" si="55"/>
        <v>17180</v>
      </c>
      <c r="EO24">
        <f t="shared" si="55"/>
        <v>17200</v>
      </c>
      <c r="EP24">
        <f t="shared" si="55"/>
        <v>17220</v>
      </c>
      <c r="EQ24">
        <f t="shared" si="55"/>
        <v>17240</v>
      </c>
      <c r="ER24">
        <f t="shared" si="55"/>
        <v>17260</v>
      </c>
      <c r="ES24">
        <f t="shared" si="55"/>
        <v>17280</v>
      </c>
      <c r="ET24">
        <f t="shared" si="55"/>
        <v>17300</v>
      </c>
      <c r="EU24">
        <f t="shared" si="55"/>
        <v>17320</v>
      </c>
      <c r="EV24">
        <f t="shared" si="55"/>
        <v>17340</v>
      </c>
      <c r="EW24">
        <f t="shared" si="55"/>
        <v>17360</v>
      </c>
      <c r="EX24">
        <f t="shared" si="55"/>
        <v>17380</v>
      </c>
      <c r="EY24">
        <f t="shared" si="55"/>
        <v>17400</v>
      </c>
      <c r="EZ24">
        <f t="shared" si="55"/>
        <v>17420</v>
      </c>
      <c r="FA24">
        <f t="shared" si="55"/>
        <v>17440</v>
      </c>
      <c r="FB24">
        <f t="shared" si="55"/>
        <v>17460</v>
      </c>
      <c r="FC24">
        <f t="shared" si="55"/>
        <v>17480</v>
      </c>
      <c r="FD24">
        <f t="shared" si="55"/>
        <v>17500</v>
      </c>
      <c r="FE24">
        <f t="shared" si="55"/>
        <v>17520</v>
      </c>
      <c r="FF24">
        <f t="shared" si="55"/>
        <v>17540</v>
      </c>
      <c r="FG24">
        <f t="shared" si="55"/>
        <v>17560</v>
      </c>
      <c r="FH24">
        <f t="shared" si="55"/>
        <v>17580</v>
      </c>
      <c r="FI24">
        <f t="shared" si="55"/>
        <v>17600</v>
      </c>
      <c r="FJ24">
        <f t="shared" si="55"/>
        <v>17620</v>
      </c>
      <c r="FK24">
        <f t="shared" si="55"/>
        <v>17640</v>
      </c>
      <c r="FL24">
        <f t="shared" si="55"/>
        <v>17660</v>
      </c>
      <c r="FM24">
        <f t="shared" si="55"/>
        <v>17680</v>
      </c>
      <c r="FN24">
        <f t="shared" ref="FN24:FZ24" si="56">FN38</f>
        <v>17700</v>
      </c>
      <c r="FO24">
        <f t="shared" si="56"/>
        <v>17720</v>
      </c>
      <c r="FP24">
        <f t="shared" si="56"/>
        <v>17740</v>
      </c>
      <c r="FQ24">
        <f t="shared" si="56"/>
        <v>17760</v>
      </c>
      <c r="FR24">
        <f t="shared" si="56"/>
        <v>17780</v>
      </c>
      <c r="FS24">
        <f t="shared" si="56"/>
        <v>17800</v>
      </c>
      <c r="FT24">
        <f t="shared" si="56"/>
        <v>17820</v>
      </c>
      <c r="FU24">
        <f t="shared" si="56"/>
        <v>17840</v>
      </c>
      <c r="FV24">
        <f t="shared" si="56"/>
        <v>17860</v>
      </c>
      <c r="FW24">
        <f t="shared" si="56"/>
        <v>17880</v>
      </c>
      <c r="FX24">
        <f t="shared" si="56"/>
        <v>17900</v>
      </c>
      <c r="FY24">
        <f t="shared" si="56"/>
        <v>17920</v>
      </c>
      <c r="FZ24">
        <f t="shared" si="56"/>
        <v>17940</v>
      </c>
    </row>
    <row r="25" spans="1:182" x14ac:dyDescent="0.25">
      <c r="H25">
        <v>1</v>
      </c>
      <c r="J25" s="30">
        <f>$B$12*$G$24/J24/$E$12/$H$25</f>
        <v>56.321839080459768</v>
      </c>
      <c r="K25" s="30">
        <f t="shared" ref="K25:BV25" si="57">$B$12*$G$24/K24/$E$12/$H$25</f>
        <v>56.244260789715334</v>
      </c>
      <c r="L25" s="30">
        <f t="shared" si="57"/>
        <v>56.166895919303073</v>
      </c>
      <c r="M25" s="30">
        <f t="shared" si="57"/>
        <v>56.089743589743591</v>
      </c>
      <c r="N25" s="30">
        <f t="shared" si="57"/>
        <v>56.012802926383166</v>
      </c>
      <c r="O25" s="30">
        <f t="shared" si="57"/>
        <v>55.93607305936073</v>
      </c>
      <c r="P25" s="30">
        <f t="shared" si="57"/>
        <v>55.859553123575012</v>
      </c>
      <c r="Q25" s="30">
        <f t="shared" si="57"/>
        <v>55.783242258652088</v>
      </c>
      <c r="R25" s="30">
        <f t="shared" si="57"/>
        <v>55.707139608913138</v>
      </c>
      <c r="S25" s="30">
        <f t="shared" si="57"/>
        <v>55.631244323342422</v>
      </c>
      <c r="T25" s="30">
        <f t="shared" si="57"/>
        <v>55.55555555555555</v>
      </c>
      <c r="U25" s="30">
        <f t="shared" si="57"/>
        <v>55.480072463768117</v>
      </c>
      <c r="V25" s="30">
        <f t="shared" si="57"/>
        <v>55.404794210764358</v>
      </c>
      <c r="W25" s="30">
        <f t="shared" si="57"/>
        <v>55.329719963866303</v>
      </c>
      <c r="X25" s="30">
        <f t="shared" si="57"/>
        <v>55.254848894903027</v>
      </c>
      <c r="Y25" s="30">
        <f t="shared" si="57"/>
        <v>55.18018018018018</v>
      </c>
      <c r="Z25" s="30">
        <f t="shared" si="57"/>
        <v>55.105713000449839</v>
      </c>
      <c r="AA25" s="30">
        <f t="shared" si="57"/>
        <v>55.031446540880502</v>
      </c>
      <c r="AB25" s="30">
        <f t="shared" si="57"/>
        <v>54.957379991027373</v>
      </c>
      <c r="AC25" s="30">
        <f t="shared" si="57"/>
        <v>54.883512544802869</v>
      </c>
      <c r="AD25" s="30">
        <f t="shared" si="57"/>
        <v>54.809843400447427</v>
      </c>
      <c r="AE25" s="30">
        <f t="shared" si="57"/>
        <v>54.736371760500447</v>
      </c>
      <c r="AF25" s="30">
        <f t="shared" si="57"/>
        <v>54.663096831771533</v>
      </c>
      <c r="AG25" s="30">
        <f t="shared" si="57"/>
        <v>54.590017825311946</v>
      </c>
      <c r="AH25" s="30">
        <f t="shared" si="57"/>
        <v>54.517133956386289</v>
      </c>
      <c r="AI25" s="30">
        <f t="shared" si="57"/>
        <v>54.44444444444445</v>
      </c>
      <c r="AJ25" s="30">
        <f t="shared" si="57"/>
        <v>54.371948513093656</v>
      </c>
      <c r="AK25" s="30">
        <f t="shared" si="57"/>
        <v>54.299645390070928</v>
      </c>
      <c r="AL25" s="30">
        <f t="shared" si="57"/>
        <v>54.227534307215585</v>
      </c>
      <c r="AM25" s="30">
        <f t="shared" si="57"/>
        <v>54.155614500442084</v>
      </c>
      <c r="AN25" s="30">
        <f t="shared" si="57"/>
        <v>54.083885209713024</v>
      </c>
      <c r="AO25" s="30">
        <f t="shared" si="57"/>
        <v>54.012345679012348</v>
      </c>
      <c r="AP25" s="30">
        <f t="shared" si="57"/>
        <v>53.940995156318799</v>
      </c>
      <c r="AQ25" s="30">
        <f t="shared" si="57"/>
        <v>53.869832893579598</v>
      </c>
      <c r="AR25" s="30">
        <f t="shared" si="57"/>
        <v>53.798858146684232</v>
      </c>
      <c r="AS25" s="30">
        <f t="shared" si="57"/>
        <v>53.728070175438596</v>
      </c>
      <c r="AT25" s="30">
        <f t="shared" si="57"/>
        <v>53.657468243539199</v>
      </c>
      <c r="AU25" s="30">
        <f t="shared" si="57"/>
        <v>53.587051618547683</v>
      </c>
      <c r="AV25" s="30">
        <f t="shared" si="57"/>
        <v>53.516819571865447</v>
      </c>
      <c r="AW25" s="30">
        <f t="shared" si="57"/>
        <v>53.446771378708547</v>
      </c>
      <c r="AX25" s="30">
        <f t="shared" si="57"/>
        <v>53.376906318082796</v>
      </c>
      <c r="AY25" s="30">
        <f t="shared" si="57"/>
        <v>53.307223672758916</v>
      </c>
      <c r="AZ25" s="30">
        <f t="shared" si="57"/>
        <v>53.237722729248155</v>
      </c>
      <c r="BA25" s="30">
        <f t="shared" si="57"/>
        <v>53.168402777777779</v>
      </c>
      <c r="BB25" s="30">
        <f t="shared" si="57"/>
        <v>53.09926311226701</v>
      </c>
      <c r="BC25" s="30">
        <f t="shared" si="57"/>
        <v>53.030303030303031</v>
      </c>
      <c r="BD25" s="30">
        <f t="shared" si="57"/>
        <v>52.96152183311716</v>
      </c>
      <c r="BE25" s="30">
        <f t="shared" si="57"/>
        <v>52.89291882556131</v>
      </c>
      <c r="BF25" s="30">
        <f t="shared" si="57"/>
        <v>52.824493316084521</v>
      </c>
      <c r="BG25" s="30">
        <f t="shared" si="57"/>
        <v>52.756244616709729</v>
      </c>
      <c r="BH25" s="30">
        <f t="shared" si="57"/>
        <v>52.688172043010752</v>
      </c>
      <c r="BI25" s="30">
        <f t="shared" si="57"/>
        <v>52.62027491408935</v>
      </c>
      <c r="BJ25" s="30">
        <f t="shared" si="57"/>
        <v>52.552552552552555</v>
      </c>
      <c r="BK25" s="30">
        <f t="shared" si="57"/>
        <v>52.485004284490145</v>
      </c>
      <c r="BL25" s="30">
        <f t="shared" si="57"/>
        <v>52.417629439452291</v>
      </c>
      <c r="BM25" s="30">
        <f t="shared" si="57"/>
        <v>52.350427350427346</v>
      </c>
      <c r="BN25" s="30">
        <f t="shared" si="57"/>
        <v>52.283397353819886</v>
      </c>
      <c r="BO25" s="30">
        <f t="shared" si="57"/>
        <v>52.216538789428817</v>
      </c>
      <c r="BP25" s="30">
        <f t="shared" si="57"/>
        <v>52.149851000425713</v>
      </c>
      <c r="BQ25" s="30">
        <f t="shared" si="57"/>
        <v>52.083333333333336</v>
      </c>
      <c r="BR25" s="30">
        <f t="shared" si="57"/>
        <v>52.016985138004252</v>
      </c>
      <c r="BS25" s="30">
        <f t="shared" si="57"/>
        <v>51.950805767599661</v>
      </c>
      <c r="BT25" s="30">
        <f t="shared" si="57"/>
        <v>51.884794578568403</v>
      </c>
      <c r="BU25" s="30">
        <f t="shared" si="57"/>
        <v>51.818950930626052</v>
      </c>
      <c r="BV25" s="30">
        <f t="shared" si="57"/>
        <v>51.753274186734266</v>
      </c>
      <c r="BW25" s="30">
        <f t="shared" ref="BW25:EH25" si="58">$B$12*$G$24/BW24/$E$12/$H$25</f>
        <v>51.687763713080166</v>
      </c>
      <c r="BX25" s="30">
        <f t="shared" si="58"/>
        <v>51.622418879056049</v>
      </c>
      <c r="BY25" s="30">
        <f t="shared" si="58"/>
        <v>51.557239057239059</v>
      </c>
      <c r="BZ25" s="30">
        <f t="shared" si="58"/>
        <v>51.49222362337116</v>
      </c>
      <c r="CA25" s="30">
        <f t="shared" si="58"/>
        <v>51.427371956339215</v>
      </c>
      <c r="CB25" s="30">
        <f t="shared" si="58"/>
        <v>51.362683438155138</v>
      </c>
      <c r="CC25" s="30">
        <f t="shared" si="58"/>
        <v>51.298157453936348</v>
      </c>
      <c r="CD25" s="30">
        <f t="shared" si="58"/>
        <v>51.233793391886245</v>
      </c>
      <c r="CE25" s="30">
        <f t="shared" si="58"/>
        <v>51.169590643274852</v>
      </c>
      <c r="CF25" s="30">
        <f t="shared" si="58"/>
        <v>51.105548602419695</v>
      </c>
      <c r="CG25" s="30">
        <f t="shared" si="58"/>
        <v>51.041666666666664</v>
      </c>
      <c r="CH25" s="30">
        <f t="shared" si="58"/>
        <v>50.977944236371201</v>
      </c>
      <c r="CI25" s="30">
        <f t="shared" si="58"/>
        <v>50.914380714879464</v>
      </c>
      <c r="CJ25" s="30">
        <f t="shared" si="58"/>
        <v>50.850975508509755</v>
      </c>
      <c r="CK25" s="30">
        <f t="shared" si="58"/>
        <v>50.787728026533991</v>
      </c>
      <c r="CL25" s="30">
        <f t="shared" si="58"/>
        <v>50.724637681159415</v>
      </c>
      <c r="CM25" s="30">
        <f t="shared" si="58"/>
        <v>50.661703887510335</v>
      </c>
      <c r="CN25" s="30">
        <f t="shared" si="58"/>
        <v>50.598926063610072</v>
      </c>
      <c r="CO25" s="30">
        <f t="shared" si="58"/>
        <v>50.53630363036303</v>
      </c>
      <c r="CP25" s="30">
        <f t="shared" si="58"/>
        <v>50.473836011536882</v>
      </c>
      <c r="CQ25" s="30">
        <f t="shared" si="58"/>
        <v>50.411522633744852</v>
      </c>
      <c r="CR25" s="30">
        <f t="shared" si="58"/>
        <v>50.349362926428277</v>
      </c>
      <c r="CS25" s="30">
        <f t="shared" si="58"/>
        <v>50.287356321839077</v>
      </c>
      <c r="CT25" s="30">
        <f t="shared" si="58"/>
        <v>50.225502255022548</v>
      </c>
      <c r="CU25" s="30">
        <f t="shared" si="58"/>
        <v>50.163800163800168</v>
      </c>
      <c r="CV25" s="30">
        <f t="shared" si="58"/>
        <v>50.102249488752555</v>
      </c>
      <c r="CW25" s="30">
        <f t="shared" si="58"/>
        <v>50.040849673202615</v>
      </c>
      <c r="CX25" s="30">
        <f t="shared" si="58"/>
        <v>49.97960016319869</v>
      </c>
      <c r="CY25" s="30">
        <f t="shared" si="58"/>
        <v>49.918500407497959</v>
      </c>
      <c r="CZ25" s="30">
        <f t="shared" si="58"/>
        <v>49.857549857549856</v>
      </c>
      <c r="DA25" s="30">
        <f t="shared" si="58"/>
        <v>49.796747967479668</v>
      </c>
      <c r="DB25" s="30">
        <f t="shared" si="58"/>
        <v>49.736094194072273</v>
      </c>
      <c r="DC25" s="30">
        <f t="shared" si="58"/>
        <v>49.675587996755887</v>
      </c>
      <c r="DD25" s="30">
        <f t="shared" si="58"/>
        <v>49.615228837586066</v>
      </c>
      <c r="DE25" s="30">
        <f t="shared" si="58"/>
        <v>49.555016181229774</v>
      </c>
      <c r="DF25" s="30">
        <f t="shared" si="58"/>
        <v>49.494949494949502</v>
      </c>
      <c r="DG25" s="30">
        <f t="shared" si="58"/>
        <v>49.435028248587571</v>
      </c>
      <c r="DH25" s="30">
        <f t="shared" si="58"/>
        <v>49.375251914550581</v>
      </c>
      <c r="DI25" s="30">
        <f t="shared" si="58"/>
        <v>49.315619967793879</v>
      </c>
      <c r="DJ25" s="30">
        <f t="shared" si="58"/>
        <v>49.256131885806191</v>
      </c>
      <c r="DK25" s="30">
        <f t="shared" si="58"/>
        <v>49.196787148594382</v>
      </c>
      <c r="DL25" s="30">
        <f t="shared" si="58"/>
        <v>49.137585238668272</v>
      </c>
      <c r="DM25" s="30">
        <f t="shared" si="58"/>
        <v>49.078525641025642</v>
      </c>
      <c r="DN25" s="30">
        <f t="shared" si="58"/>
        <v>49.019607843137258</v>
      </c>
      <c r="DO25" s="30">
        <f t="shared" si="58"/>
        <v>48.96083133493206</v>
      </c>
      <c r="DP25" s="30">
        <f t="shared" si="58"/>
        <v>48.902195608782442</v>
      </c>
      <c r="DQ25" s="30">
        <f t="shared" si="58"/>
        <v>48.843700159489629</v>
      </c>
      <c r="DR25" s="30">
        <f t="shared" si="58"/>
        <v>48.785344484269217</v>
      </c>
      <c r="DS25" s="30">
        <f t="shared" si="58"/>
        <v>48.727128082736677</v>
      </c>
      <c r="DT25" s="30">
        <f t="shared" si="58"/>
        <v>48.669050456893125</v>
      </c>
      <c r="DU25" s="30">
        <f t="shared" si="58"/>
        <v>48.611111111111114</v>
      </c>
      <c r="DV25" s="30">
        <f t="shared" si="58"/>
        <v>48.553309552120488</v>
      </c>
      <c r="DW25" s="30">
        <f t="shared" si="58"/>
        <v>48.49564528899446</v>
      </c>
      <c r="DX25" s="30">
        <f t="shared" si="58"/>
        <v>48.438117833135628</v>
      </c>
      <c r="DY25" s="30">
        <f t="shared" si="58"/>
        <v>48.380726698262244</v>
      </c>
      <c r="DZ25" s="30">
        <f t="shared" si="58"/>
        <v>48.323471400394482</v>
      </c>
      <c r="EA25" s="30">
        <f t="shared" si="58"/>
        <v>48.26635145784082</v>
      </c>
      <c r="EB25" s="30">
        <f t="shared" si="58"/>
        <v>48.209366391184574</v>
      </c>
      <c r="EC25" s="30">
        <f t="shared" si="58"/>
        <v>48.152515723270447</v>
      </c>
      <c r="ED25" s="30">
        <f t="shared" si="58"/>
        <v>48.095798979191208</v>
      </c>
      <c r="EE25" s="30">
        <f t="shared" si="58"/>
        <v>48.03921568627451</v>
      </c>
      <c r="EF25" s="30">
        <f t="shared" si="58"/>
        <v>47.982765374069722</v>
      </c>
      <c r="EG25" s="30">
        <f t="shared" si="58"/>
        <v>47.926447574334901</v>
      </c>
      <c r="EH25" s="30">
        <f t="shared" si="58"/>
        <v>47.870261821023838</v>
      </c>
      <c r="EI25" s="30">
        <f t="shared" ref="EI25:FZ25" si="59">$B$12*$G$24/EI24/$E$12/$H$25</f>
        <v>47.814207650273225</v>
      </c>
      <c r="EJ25" s="30">
        <f t="shared" si="59"/>
        <v>47.758284600389864</v>
      </c>
      <c r="EK25" s="30">
        <f t="shared" si="59"/>
        <v>47.702492211838006</v>
      </c>
      <c r="EL25" s="30">
        <f t="shared" si="59"/>
        <v>47.646830027226763</v>
      </c>
      <c r="EM25" s="30">
        <f t="shared" si="59"/>
        <v>47.591297591297597</v>
      </c>
      <c r="EN25" s="30">
        <f t="shared" si="59"/>
        <v>47.535894450911911</v>
      </c>
      <c r="EO25" s="30">
        <f t="shared" si="59"/>
        <v>47.480620155038764</v>
      </c>
      <c r="EP25" s="30">
        <f t="shared" si="59"/>
        <v>47.425474254742547</v>
      </c>
      <c r="EQ25" s="30">
        <f t="shared" si="59"/>
        <v>47.370456303170918</v>
      </c>
      <c r="ER25" s="30">
        <f t="shared" si="59"/>
        <v>47.31556585554268</v>
      </c>
      <c r="ES25" s="30">
        <f t="shared" si="59"/>
        <v>47.260802469135804</v>
      </c>
      <c r="ET25" s="30">
        <f t="shared" si="59"/>
        <v>47.206165703275531</v>
      </c>
      <c r="EU25" s="30">
        <f t="shared" si="59"/>
        <v>47.151655119322555</v>
      </c>
      <c r="EV25" s="30">
        <f t="shared" si="59"/>
        <v>47.097270280661284</v>
      </c>
      <c r="EW25" s="30">
        <f t="shared" si="59"/>
        <v>47.043010752688168</v>
      </c>
      <c r="EX25" s="30">
        <f t="shared" si="59"/>
        <v>46.988876102800155</v>
      </c>
      <c r="EY25" s="30">
        <f t="shared" si="59"/>
        <v>46.934865900383137</v>
      </c>
      <c r="EZ25" s="30">
        <f t="shared" si="59"/>
        <v>46.880979716800617</v>
      </c>
      <c r="FA25" s="30">
        <f t="shared" si="59"/>
        <v>46.827217125382269</v>
      </c>
      <c r="FB25" s="30">
        <f t="shared" si="59"/>
        <v>46.773577701412755</v>
      </c>
      <c r="FC25" s="30">
        <f t="shared" si="59"/>
        <v>46.720061022120518</v>
      </c>
      <c r="FD25" s="30">
        <f t="shared" si="59"/>
        <v>46.666666666666664</v>
      </c>
      <c r="FE25" s="30">
        <f t="shared" si="59"/>
        <v>46.613394216133941</v>
      </c>
      <c r="FF25" s="30">
        <f t="shared" si="59"/>
        <v>46.560243253515772</v>
      </c>
      <c r="FG25" s="30">
        <f t="shared" si="59"/>
        <v>46.507213363705397</v>
      </c>
      <c r="FH25" s="30">
        <f t="shared" si="59"/>
        <v>46.454304133485017</v>
      </c>
      <c r="FI25" s="30">
        <f t="shared" si="59"/>
        <v>46.401515151515156</v>
      </c>
      <c r="FJ25" s="30">
        <f t="shared" si="59"/>
        <v>46.348846008323875</v>
      </c>
      <c r="FK25" s="30">
        <f t="shared" si="59"/>
        <v>46.296296296296298</v>
      </c>
      <c r="FL25" s="30">
        <f t="shared" si="59"/>
        <v>46.243865609664027</v>
      </c>
      <c r="FM25" s="30">
        <f t="shared" si="59"/>
        <v>46.191553544494724</v>
      </c>
      <c r="FN25" s="30">
        <f t="shared" si="59"/>
        <v>46.139359698681737</v>
      </c>
      <c r="FO25" s="30">
        <f t="shared" si="59"/>
        <v>46.087283671933783</v>
      </c>
      <c r="FP25" s="30">
        <f t="shared" si="59"/>
        <v>46.035325065764745</v>
      </c>
      <c r="FQ25" s="30">
        <f t="shared" si="59"/>
        <v>45.983483483483489</v>
      </c>
      <c r="FR25" s="30">
        <f t="shared" si="59"/>
        <v>45.931758530183721</v>
      </c>
      <c r="FS25" s="30">
        <f t="shared" si="59"/>
        <v>45.880149812734082</v>
      </c>
      <c r="FT25" s="30">
        <f t="shared" si="59"/>
        <v>45.828656939768052</v>
      </c>
      <c r="FU25" s="30">
        <f t="shared" si="59"/>
        <v>45.777279521674139</v>
      </c>
      <c r="FV25" s="30">
        <f t="shared" si="59"/>
        <v>45.72601717058604</v>
      </c>
      <c r="FW25" s="30">
        <f t="shared" si="59"/>
        <v>45.674869500372857</v>
      </c>
      <c r="FX25" s="30">
        <f t="shared" si="59"/>
        <v>45.623836126629421</v>
      </c>
      <c r="FY25" s="30">
        <f t="shared" si="59"/>
        <v>45.572916666666664</v>
      </c>
      <c r="FZ25" s="30">
        <f t="shared" si="59"/>
        <v>45.52211073950204</v>
      </c>
    </row>
    <row r="26" spans="1:182" x14ac:dyDescent="0.25">
      <c r="H26">
        <v>0.75</v>
      </c>
      <c r="J26" s="30">
        <f>$B$12*$G$24/J24/$E$12/$H$26</f>
        <v>75.095785440613028</v>
      </c>
      <c r="K26" s="30">
        <f t="shared" ref="K26:BV26" si="60">$B$12*$G$24/K24/$E$12/$H$26</f>
        <v>74.99234771962044</v>
      </c>
      <c r="L26" s="30">
        <f t="shared" si="60"/>
        <v>74.889194559070759</v>
      </c>
      <c r="M26" s="30">
        <f t="shared" si="60"/>
        <v>74.786324786324784</v>
      </c>
      <c r="N26" s="30">
        <f t="shared" si="60"/>
        <v>74.68373723517756</v>
      </c>
      <c r="O26" s="30">
        <f t="shared" si="60"/>
        <v>74.581430745814302</v>
      </c>
      <c r="P26" s="30">
        <f t="shared" si="60"/>
        <v>74.479404164766677</v>
      </c>
      <c r="Q26" s="30">
        <f t="shared" si="60"/>
        <v>74.37765634486945</v>
      </c>
      <c r="R26" s="30">
        <f t="shared" si="60"/>
        <v>74.276186145217522</v>
      </c>
      <c r="S26" s="30">
        <f t="shared" si="60"/>
        <v>74.174992431123229</v>
      </c>
      <c r="T26" s="30">
        <f t="shared" si="60"/>
        <v>74.074074074074062</v>
      </c>
      <c r="U26" s="30">
        <f t="shared" si="60"/>
        <v>73.973429951690818</v>
      </c>
      <c r="V26" s="30">
        <f t="shared" si="60"/>
        <v>73.873058947685806</v>
      </c>
      <c r="W26" s="30">
        <f t="shared" si="60"/>
        <v>73.772959951821733</v>
      </c>
      <c r="X26" s="30">
        <f t="shared" si="60"/>
        <v>73.673131859870708</v>
      </c>
      <c r="Y26" s="30">
        <f t="shared" si="60"/>
        <v>73.573573573573569</v>
      </c>
      <c r="Z26" s="30">
        <f t="shared" si="60"/>
        <v>73.474284000599781</v>
      </c>
      <c r="AA26" s="30">
        <f t="shared" si="60"/>
        <v>73.375262054507331</v>
      </c>
      <c r="AB26" s="30">
        <f t="shared" si="60"/>
        <v>73.276506654703169</v>
      </c>
      <c r="AC26" s="30">
        <f t="shared" si="60"/>
        <v>73.178016726403825</v>
      </c>
      <c r="AD26" s="30">
        <f t="shared" si="60"/>
        <v>73.079791200596574</v>
      </c>
      <c r="AE26" s="30">
        <f t="shared" si="60"/>
        <v>72.981829014000596</v>
      </c>
      <c r="AF26" s="30">
        <f t="shared" si="60"/>
        <v>72.884129109028706</v>
      </c>
      <c r="AG26" s="30">
        <f t="shared" si="60"/>
        <v>72.786690433749257</v>
      </c>
      <c r="AH26" s="30">
        <f t="shared" si="60"/>
        <v>72.68951194184838</v>
      </c>
      <c r="AI26" s="30">
        <f t="shared" si="60"/>
        <v>72.592592592592595</v>
      </c>
      <c r="AJ26" s="30">
        <f t="shared" si="60"/>
        <v>72.495931350791537</v>
      </c>
      <c r="AK26" s="30">
        <f t="shared" si="60"/>
        <v>72.399527186761233</v>
      </c>
      <c r="AL26" s="30">
        <f t="shared" si="60"/>
        <v>72.303379076287442</v>
      </c>
      <c r="AM26" s="30">
        <f t="shared" si="60"/>
        <v>72.207486000589441</v>
      </c>
      <c r="AN26" s="30">
        <f t="shared" si="60"/>
        <v>72.111846946284032</v>
      </c>
      <c r="AO26" s="30">
        <f t="shared" si="60"/>
        <v>72.016460905349803</v>
      </c>
      <c r="AP26" s="30">
        <f t="shared" si="60"/>
        <v>71.921326875091736</v>
      </c>
      <c r="AQ26" s="30">
        <f t="shared" si="60"/>
        <v>71.826443858106131</v>
      </c>
      <c r="AR26" s="30">
        <f t="shared" si="60"/>
        <v>71.731810862245638</v>
      </c>
      <c r="AS26" s="30">
        <f t="shared" si="60"/>
        <v>71.637426900584799</v>
      </c>
      <c r="AT26" s="30">
        <f t="shared" si="60"/>
        <v>71.543290991385604</v>
      </c>
      <c r="AU26" s="30">
        <f t="shared" si="60"/>
        <v>71.449402158063577</v>
      </c>
      <c r="AV26" s="30">
        <f t="shared" si="60"/>
        <v>71.355759429153935</v>
      </c>
      <c r="AW26" s="30">
        <f t="shared" si="60"/>
        <v>71.262361838278068</v>
      </c>
      <c r="AX26" s="30">
        <f t="shared" si="60"/>
        <v>71.169208424110394</v>
      </c>
      <c r="AY26" s="30">
        <f t="shared" si="60"/>
        <v>71.076298230345216</v>
      </c>
      <c r="AZ26" s="30">
        <f t="shared" si="60"/>
        <v>70.983630305664207</v>
      </c>
      <c r="BA26" s="30">
        <f t="shared" si="60"/>
        <v>70.891203703703709</v>
      </c>
      <c r="BB26" s="30">
        <f t="shared" si="60"/>
        <v>70.799017483022681</v>
      </c>
      <c r="BC26" s="30">
        <f t="shared" si="60"/>
        <v>70.707070707070713</v>
      </c>
      <c r="BD26" s="30">
        <f t="shared" si="60"/>
        <v>70.615362444156219</v>
      </c>
      <c r="BE26" s="30">
        <f t="shared" si="60"/>
        <v>70.52389176741508</v>
      </c>
      <c r="BF26" s="30">
        <f t="shared" si="60"/>
        <v>70.432657754779356</v>
      </c>
      <c r="BG26" s="30">
        <f t="shared" si="60"/>
        <v>70.341659488946306</v>
      </c>
      <c r="BH26" s="30">
        <f t="shared" si="60"/>
        <v>70.250896057347674</v>
      </c>
      <c r="BI26" s="30">
        <f t="shared" si="60"/>
        <v>70.160366552119129</v>
      </c>
      <c r="BJ26" s="30">
        <f t="shared" si="60"/>
        <v>70.070070070070074</v>
      </c>
      <c r="BK26" s="30">
        <f t="shared" si="60"/>
        <v>69.980005712653522</v>
      </c>
      <c r="BL26" s="30">
        <f t="shared" si="60"/>
        <v>69.890172585936384</v>
      </c>
      <c r="BM26" s="30">
        <f t="shared" si="60"/>
        <v>69.800569800569789</v>
      </c>
      <c r="BN26" s="30">
        <f t="shared" si="60"/>
        <v>69.711196471759848</v>
      </c>
      <c r="BO26" s="30">
        <f t="shared" si="60"/>
        <v>69.622051719238428</v>
      </c>
      <c r="BP26" s="30">
        <f t="shared" si="60"/>
        <v>69.533134667234279</v>
      </c>
      <c r="BQ26" s="30">
        <f t="shared" si="60"/>
        <v>69.444444444444443</v>
      </c>
      <c r="BR26" s="30">
        <f t="shared" si="60"/>
        <v>69.355980184005674</v>
      </c>
      <c r="BS26" s="30">
        <f t="shared" si="60"/>
        <v>69.267741023466215</v>
      </c>
      <c r="BT26" s="30">
        <f t="shared" si="60"/>
        <v>69.179726104757876</v>
      </c>
      <c r="BU26" s="30">
        <f t="shared" si="60"/>
        <v>69.091934574168064</v>
      </c>
      <c r="BV26" s="30">
        <f t="shared" si="60"/>
        <v>69.00436558231236</v>
      </c>
      <c r="BW26" s="30">
        <f t="shared" ref="BW26:EH26" si="61">$B$12*$G$24/BW24/$E$12/$H$26</f>
        <v>68.917018284106888</v>
      </c>
      <c r="BX26" s="30">
        <f t="shared" si="61"/>
        <v>68.829891838741403</v>
      </c>
      <c r="BY26" s="30">
        <f t="shared" si="61"/>
        <v>68.742985409652078</v>
      </c>
      <c r="BZ26" s="30">
        <f t="shared" si="61"/>
        <v>68.656298164494885</v>
      </c>
      <c r="CA26" s="30">
        <f t="shared" si="61"/>
        <v>68.569829275118948</v>
      </c>
      <c r="CB26" s="30">
        <f t="shared" si="61"/>
        <v>68.483577917540188</v>
      </c>
      <c r="CC26" s="30">
        <f t="shared" si="61"/>
        <v>68.397543271915126</v>
      </c>
      <c r="CD26" s="30">
        <f t="shared" si="61"/>
        <v>68.311724522514993</v>
      </c>
      <c r="CE26" s="30">
        <f t="shared" si="61"/>
        <v>68.226120857699797</v>
      </c>
      <c r="CF26" s="30">
        <f t="shared" si="61"/>
        <v>68.140731469892927</v>
      </c>
      <c r="CG26" s="30">
        <f t="shared" si="61"/>
        <v>68.055555555555557</v>
      </c>
      <c r="CH26" s="30">
        <f t="shared" si="61"/>
        <v>67.970592315161596</v>
      </c>
      <c r="CI26" s="30">
        <f t="shared" si="61"/>
        <v>67.885840953172618</v>
      </c>
      <c r="CJ26" s="30">
        <f t="shared" si="61"/>
        <v>67.801300678013007</v>
      </c>
      <c r="CK26" s="30">
        <f t="shared" si="61"/>
        <v>67.716970702045316</v>
      </c>
      <c r="CL26" s="30">
        <f t="shared" si="61"/>
        <v>67.632850241545881</v>
      </c>
      <c r="CM26" s="30">
        <f t="shared" si="61"/>
        <v>67.548938516680451</v>
      </c>
      <c r="CN26" s="30">
        <f t="shared" si="61"/>
        <v>67.465234751480097</v>
      </c>
      <c r="CO26" s="30">
        <f t="shared" si="61"/>
        <v>67.381738173817368</v>
      </c>
      <c r="CP26" s="30">
        <f t="shared" si="61"/>
        <v>67.298448015382505</v>
      </c>
      <c r="CQ26" s="30">
        <f t="shared" si="61"/>
        <v>67.215363511659802</v>
      </c>
      <c r="CR26" s="30">
        <f t="shared" si="61"/>
        <v>67.132483901904365</v>
      </c>
      <c r="CS26" s="30">
        <f t="shared" si="61"/>
        <v>67.049808429118769</v>
      </c>
      <c r="CT26" s="30">
        <f t="shared" si="61"/>
        <v>66.967336340030059</v>
      </c>
      <c r="CU26" s="30">
        <f t="shared" si="61"/>
        <v>66.885066885066891</v>
      </c>
      <c r="CV26" s="30">
        <f t="shared" si="61"/>
        <v>66.802999318336745</v>
      </c>
      <c r="CW26" s="30">
        <f t="shared" si="61"/>
        <v>66.721132897603482</v>
      </c>
      <c r="CX26" s="30">
        <f t="shared" si="61"/>
        <v>66.63946688426492</v>
      </c>
      <c r="CY26" s="30">
        <f t="shared" si="61"/>
        <v>66.558000543330607</v>
      </c>
      <c r="CZ26" s="30">
        <f t="shared" si="61"/>
        <v>66.476733143399812</v>
      </c>
      <c r="DA26" s="30">
        <f t="shared" si="61"/>
        <v>66.395663956639552</v>
      </c>
      <c r="DB26" s="30">
        <f t="shared" si="61"/>
        <v>66.314792258763035</v>
      </c>
      <c r="DC26" s="30">
        <f t="shared" si="61"/>
        <v>66.234117329007844</v>
      </c>
      <c r="DD26" s="30">
        <f t="shared" si="61"/>
        <v>66.153638450114755</v>
      </c>
      <c r="DE26" s="30">
        <f t="shared" si="61"/>
        <v>66.073354908306371</v>
      </c>
      <c r="DF26" s="30">
        <f t="shared" si="61"/>
        <v>65.993265993266007</v>
      </c>
      <c r="DG26" s="30">
        <f t="shared" si="61"/>
        <v>65.913370998116761</v>
      </c>
      <c r="DH26" s="30">
        <f t="shared" si="61"/>
        <v>65.833669219400775</v>
      </c>
      <c r="DI26" s="30">
        <f t="shared" si="61"/>
        <v>65.754159957058505</v>
      </c>
      <c r="DJ26" s="30">
        <f t="shared" si="61"/>
        <v>65.674842514408255</v>
      </c>
      <c r="DK26" s="30">
        <f t="shared" si="61"/>
        <v>65.595716198125842</v>
      </c>
      <c r="DL26" s="30">
        <f t="shared" si="61"/>
        <v>65.516780318224363</v>
      </c>
      <c r="DM26" s="30">
        <f t="shared" si="61"/>
        <v>65.438034188034194</v>
      </c>
      <c r="DN26" s="30">
        <f t="shared" si="61"/>
        <v>65.359477124183016</v>
      </c>
      <c r="DO26" s="30">
        <f t="shared" si="61"/>
        <v>65.281108446576084</v>
      </c>
      <c r="DP26" s="30">
        <f t="shared" si="61"/>
        <v>65.202927478376594</v>
      </c>
      <c r="DQ26" s="30">
        <f t="shared" si="61"/>
        <v>65.124933545986167</v>
      </c>
      <c r="DR26" s="30">
        <f t="shared" si="61"/>
        <v>65.047125979025623</v>
      </c>
      <c r="DS26" s="30">
        <f t="shared" si="61"/>
        <v>64.969504110315569</v>
      </c>
      <c r="DT26" s="30">
        <f t="shared" si="61"/>
        <v>64.892067275857499</v>
      </c>
      <c r="DU26" s="30">
        <f t="shared" si="61"/>
        <v>64.814814814814824</v>
      </c>
      <c r="DV26" s="30">
        <f t="shared" si="61"/>
        <v>64.73774606949398</v>
      </c>
      <c r="DW26" s="30">
        <f t="shared" si="61"/>
        <v>64.660860385325947</v>
      </c>
      <c r="DX26" s="30">
        <f t="shared" si="61"/>
        <v>64.584157110847499</v>
      </c>
      <c r="DY26" s="30">
        <f t="shared" si="61"/>
        <v>64.507635597682992</v>
      </c>
      <c r="DZ26" s="30">
        <f t="shared" si="61"/>
        <v>64.43129520052598</v>
      </c>
      <c r="EA26" s="30">
        <f t="shared" si="61"/>
        <v>64.355135277121093</v>
      </c>
      <c r="EB26" s="30">
        <f t="shared" si="61"/>
        <v>64.279155188246094</v>
      </c>
      <c r="EC26" s="30">
        <f t="shared" si="61"/>
        <v>64.203354297693934</v>
      </c>
      <c r="ED26" s="30">
        <f t="shared" si="61"/>
        <v>64.127731972254949</v>
      </c>
      <c r="EE26" s="30">
        <f t="shared" si="61"/>
        <v>64.052287581699346</v>
      </c>
      <c r="EF26" s="30">
        <f t="shared" si="61"/>
        <v>63.977020498759629</v>
      </c>
      <c r="EG26" s="30">
        <f t="shared" si="61"/>
        <v>63.901930099113201</v>
      </c>
      <c r="EH26" s="30">
        <f t="shared" si="61"/>
        <v>63.827015761365118</v>
      </c>
      <c r="EI26" s="30">
        <f t="shared" ref="EI26:FZ26" si="62">$B$12*$G$24/EI24/$E$12/$H$26</f>
        <v>63.752276867030965</v>
      </c>
      <c r="EJ26" s="30">
        <f t="shared" si="62"/>
        <v>63.677712800519821</v>
      </c>
      <c r="EK26" s="30">
        <f t="shared" si="62"/>
        <v>63.603322949117342</v>
      </c>
      <c r="EL26" s="30">
        <f t="shared" si="62"/>
        <v>63.529106702969017</v>
      </c>
      <c r="EM26" s="30">
        <f t="shared" si="62"/>
        <v>63.45506345506346</v>
      </c>
      <c r="EN26" s="30">
        <f t="shared" si="62"/>
        <v>63.381192601215879</v>
      </c>
      <c r="EO26" s="30">
        <f t="shared" si="62"/>
        <v>63.307493540051688</v>
      </c>
      <c r="EP26" s="30">
        <f t="shared" si="62"/>
        <v>63.23396567299006</v>
      </c>
      <c r="EQ26" s="30">
        <f t="shared" si="62"/>
        <v>63.160608404227894</v>
      </c>
      <c r="ER26" s="30">
        <f t="shared" si="62"/>
        <v>63.087421140723571</v>
      </c>
      <c r="ES26" s="30">
        <f t="shared" si="62"/>
        <v>63.014403292181072</v>
      </c>
      <c r="ET26" s="30">
        <f t="shared" si="62"/>
        <v>62.941554271034043</v>
      </c>
      <c r="EU26" s="30">
        <f t="shared" si="62"/>
        <v>62.868873492430076</v>
      </c>
      <c r="EV26" s="30">
        <f t="shared" si="62"/>
        <v>62.796360374215048</v>
      </c>
      <c r="EW26" s="30">
        <f t="shared" si="62"/>
        <v>62.724014336917556</v>
      </c>
      <c r="EX26" s="30">
        <f t="shared" si="62"/>
        <v>62.651834803733543</v>
      </c>
      <c r="EY26" s="30">
        <f t="shared" si="62"/>
        <v>62.57982120051085</v>
      </c>
      <c r="EZ26" s="30">
        <f t="shared" si="62"/>
        <v>62.507972955734154</v>
      </c>
      <c r="FA26" s="30">
        <f t="shared" si="62"/>
        <v>62.436289500509695</v>
      </c>
      <c r="FB26" s="30">
        <f t="shared" si="62"/>
        <v>62.364770268550338</v>
      </c>
      <c r="FC26" s="30">
        <f t="shared" si="62"/>
        <v>62.293414696160688</v>
      </c>
      <c r="FD26" s="30">
        <f t="shared" si="62"/>
        <v>62.222222222222221</v>
      </c>
      <c r="FE26" s="30">
        <f t="shared" si="62"/>
        <v>62.151192288178585</v>
      </c>
      <c r="FF26" s="30">
        <f t="shared" si="62"/>
        <v>62.080324338021029</v>
      </c>
      <c r="FG26" s="30">
        <f t="shared" si="62"/>
        <v>62.00961781827386</v>
      </c>
      <c r="FH26" s="30">
        <f t="shared" si="62"/>
        <v>61.939072177980023</v>
      </c>
      <c r="FI26" s="30">
        <f t="shared" si="62"/>
        <v>61.868686868686872</v>
      </c>
      <c r="FJ26" s="30">
        <f t="shared" si="62"/>
        <v>61.798461344431836</v>
      </c>
      <c r="FK26" s="30">
        <f t="shared" si="62"/>
        <v>61.728395061728399</v>
      </c>
      <c r="FL26" s="30">
        <f t="shared" si="62"/>
        <v>61.658487479552036</v>
      </c>
      <c r="FM26" s="30">
        <f t="shared" si="62"/>
        <v>61.588738059326296</v>
      </c>
      <c r="FN26" s="30">
        <f t="shared" si="62"/>
        <v>61.519146264908983</v>
      </c>
      <c r="FO26" s="30">
        <f t="shared" si="62"/>
        <v>61.449711562578379</v>
      </c>
      <c r="FP26" s="30">
        <f t="shared" si="62"/>
        <v>61.38043342101966</v>
      </c>
      <c r="FQ26" s="30">
        <f t="shared" si="62"/>
        <v>61.311311311311322</v>
      </c>
      <c r="FR26" s="30">
        <f t="shared" si="62"/>
        <v>61.242344706911631</v>
      </c>
      <c r="FS26" s="30">
        <f t="shared" si="62"/>
        <v>61.173533083645445</v>
      </c>
      <c r="FT26" s="30">
        <f t="shared" si="62"/>
        <v>61.104875919690734</v>
      </c>
      <c r="FU26" s="30">
        <f t="shared" si="62"/>
        <v>61.036372695565518</v>
      </c>
      <c r="FV26" s="30">
        <f t="shared" si="62"/>
        <v>60.968022894114718</v>
      </c>
      <c r="FW26" s="30">
        <f t="shared" si="62"/>
        <v>60.899826000497143</v>
      </c>
      <c r="FX26" s="30">
        <f t="shared" si="62"/>
        <v>60.831781502172561</v>
      </c>
      <c r="FY26" s="30">
        <f t="shared" si="62"/>
        <v>60.763888888888886</v>
      </c>
      <c r="FZ26" s="30">
        <f t="shared" si="62"/>
        <v>60.696147652669389</v>
      </c>
    </row>
    <row r="27" spans="1:182" x14ac:dyDescent="0.25">
      <c r="H27">
        <v>0.5</v>
      </c>
      <c r="J27" s="30">
        <f>$B$12*$G$24/J24/$E$12/$H$27</f>
        <v>112.64367816091954</v>
      </c>
      <c r="K27" s="30">
        <f t="shared" ref="K27:BV27" si="63">$B$12*$G$24/K24/$E$12/$H$27</f>
        <v>112.48852157943067</v>
      </c>
      <c r="L27" s="30">
        <f t="shared" si="63"/>
        <v>112.33379183860615</v>
      </c>
      <c r="M27" s="30">
        <f t="shared" si="63"/>
        <v>112.17948717948718</v>
      </c>
      <c r="N27" s="30">
        <f t="shared" si="63"/>
        <v>112.02560585276633</v>
      </c>
      <c r="O27" s="30">
        <f t="shared" si="63"/>
        <v>111.87214611872146</v>
      </c>
      <c r="P27" s="30">
        <f t="shared" si="63"/>
        <v>111.71910624715002</v>
      </c>
      <c r="Q27" s="30">
        <f t="shared" si="63"/>
        <v>111.56648451730418</v>
      </c>
      <c r="R27" s="30">
        <f t="shared" si="63"/>
        <v>111.41427921782628</v>
      </c>
      <c r="S27" s="30">
        <f t="shared" si="63"/>
        <v>111.26248864668484</v>
      </c>
      <c r="T27" s="30">
        <f t="shared" si="63"/>
        <v>111.1111111111111</v>
      </c>
      <c r="U27" s="30">
        <f t="shared" si="63"/>
        <v>110.96014492753623</v>
      </c>
      <c r="V27" s="30">
        <f t="shared" si="63"/>
        <v>110.80958842152872</v>
      </c>
      <c r="W27" s="30">
        <f t="shared" si="63"/>
        <v>110.65943992773261</v>
      </c>
      <c r="X27" s="30">
        <f t="shared" si="63"/>
        <v>110.50969778980605</v>
      </c>
      <c r="Y27" s="30">
        <f t="shared" si="63"/>
        <v>110.36036036036036</v>
      </c>
      <c r="Z27" s="30">
        <f t="shared" si="63"/>
        <v>110.21142600089968</v>
      </c>
      <c r="AA27" s="30">
        <f t="shared" si="63"/>
        <v>110.062893081761</v>
      </c>
      <c r="AB27" s="30">
        <f t="shared" si="63"/>
        <v>109.91475998205475</v>
      </c>
      <c r="AC27" s="30">
        <f t="shared" si="63"/>
        <v>109.76702508960574</v>
      </c>
      <c r="AD27" s="30">
        <f t="shared" si="63"/>
        <v>109.61968680089485</v>
      </c>
      <c r="AE27" s="30">
        <f t="shared" si="63"/>
        <v>109.47274352100089</v>
      </c>
      <c r="AF27" s="30">
        <f t="shared" si="63"/>
        <v>109.32619366354307</v>
      </c>
      <c r="AG27" s="30">
        <f t="shared" si="63"/>
        <v>109.18003565062389</v>
      </c>
      <c r="AH27" s="30">
        <f t="shared" si="63"/>
        <v>109.03426791277258</v>
      </c>
      <c r="AI27" s="30">
        <f t="shared" si="63"/>
        <v>108.8888888888889</v>
      </c>
      <c r="AJ27" s="30">
        <f t="shared" si="63"/>
        <v>108.74389702618731</v>
      </c>
      <c r="AK27" s="30">
        <f t="shared" si="63"/>
        <v>108.59929078014186</v>
      </c>
      <c r="AL27" s="30">
        <f t="shared" si="63"/>
        <v>108.45506861443117</v>
      </c>
      <c r="AM27" s="30">
        <f t="shared" si="63"/>
        <v>108.31122900088417</v>
      </c>
      <c r="AN27" s="30">
        <f t="shared" si="63"/>
        <v>108.16777041942605</v>
      </c>
      <c r="AO27" s="30">
        <f t="shared" si="63"/>
        <v>108.0246913580247</v>
      </c>
      <c r="AP27" s="30">
        <f t="shared" si="63"/>
        <v>107.8819903126376</v>
      </c>
      <c r="AQ27" s="30">
        <f t="shared" si="63"/>
        <v>107.7396657871592</v>
      </c>
      <c r="AR27" s="30">
        <f t="shared" si="63"/>
        <v>107.59771629336846</v>
      </c>
      <c r="AS27" s="30">
        <f t="shared" si="63"/>
        <v>107.45614035087719</v>
      </c>
      <c r="AT27" s="30">
        <f t="shared" si="63"/>
        <v>107.3149364870784</v>
      </c>
      <c r="AU27" s="30">
        <f t="shared" si="63"/>
        <v>107.17410323709537</v>
      </c>
      <c r="AV27" s="30">
        <f t="shared" si="63"/>
        <v>107.03363914373089</v>
      </c>
      <c r="AW27" s="30">
        <f t="shared" si="63"/>
        <v>106.89354275741709</v>
      </c>
      <c r="AX27" s="30">
        <f t="shared" si="63"/>
        <v>106.75381263616559</v>
      </c>
      <c r="AY27" s="30">
        <f t="shared" si="63"/>
        <v>106.61444734551783</v>
      </c>
      <c r="AZ27" s="30">
        <f t="shared" si="63"/>
        <v>106.47544545849631</v>
      </c>
      <c r="BA27" s="30">
        <f t="shared" si="63"/>
        <v>106.33680555555556</v>
      </c>
      <c r="BB27" s="30">
        <f t="shared" si="63"/>
        <v>106.19852622453402</v>
      </c>
      <c r="BC27" s="30">
        <f t="shared" si="63"/>
        <v>106.06060606060606</v>
      </c>
      <c r="BD27" s="30">
        <f t="shared" si="63"/>
        <v>105.92304366623432</v>
      </c>
      <c r="BE27" s="30">
        <f t="shared" si="63"/>
        <v>105.78583765112262</v>
      </c>
      <c r="BF27" s="30">
        <f t="shared" si="63"/>
        <v>105.64898663216904</v>
      </c>
      <c r="BG27" s="30">
        <f t="shared" si="63"/>
        <v>105.51248923341946</v>
      </c>
      <c r="BH27" s="30">
        <f t="shared" si="63"/>
        <v>105.3763440860215</v>
      </c>
      <c r="BI27" s="30">
        <f t="shared" si="63"/>
        <v>105.2405498281787</v>
      </c>
      <c r="BJ27" s="30">
        <f t="shared" si="63"/>
        <v>105.10510510510511</v>
      </c>
      <c r="BK27" s="30">
        <f t="shared" si="63"/>
        <v>104.97000856898029</v>
      </c>
      <c r="BL27" s="30">
        <f t="shared" si="63"/>
        <v>104.83525887890458</v>
      </c>
      <c r="BM27" s="30">
        <f t="shared" si="63"/>
        <v>104.70085470085469</v>
      </c>
      <c r="BN27" s="30">
        <f t="shared" si="63"/>
        <v>104.56679470763977</v>
      </c>
      <c r="BO27" s="30">
        <f t="shared" si="63"/>
        <v>104.43307757885763</v>
      </c>
      <c r="BP27" s="30">
        <f t="shared" si="63"/>
        <v>104.29970200085143</v>
      </c>
      <c r="BQ27" s="30">
        <f t="shared" si="63"/>
        <v>104.16666666666667</v>
      </c>
      <c r="BR27" s="30">
        <f t="shared" si="63"/>
        <v>104.0339702760085</v>
      </c>
      <c r="BS27" s="30">
        <f t="shared" si="63"/>
        <v>103.90161153519932</v>
      </c>
      <c r="BT27" s="30">
        <f t="shared" si="63"/>
        <v>103.76958915713681</v>
      </c>
      <c r="BU27" s="30">
        <f t="shared" si="63"/>
        <v>103.6379018612521</v>
      </c>
      <c r="BV27" s="30">
        <f t="shared" si="63"/>
        <v>103.50654837346853</v>
      </c>
      <c r="BW27" s="30">
        <f t="shared" ref="BW27:EH27" si="64">$B$12*$G$24/BW24/$E$12/$H$27</f>
        <v>103.37552742616033</v>
      </c>
      <c r="BX27" s="30">
        <f t="shared" si="64"/>
        <v>103.2448377581121</v>
      </c>
      <c r="BY27" s="30">
        <f t="shared" si="64"/>
        <v>103.11447811447812</v>
      </c>
      <c r="BZ27" s="30">
        <f t="shared" si="64"/>
        <v>102.98444724674232</v>
      </c>
      <c r="CA27" s="30">
        <f t="shared" si="64"/>
        <v>102.85474391267843</v>
      </c>
      <c r="CB27" s="30">
        <f t="shared" si="64"/>
        <v>102.72536687631028</v>
      </c>
      <c r="CC27" s="30">
        <f t="shared" si="64"/>
        <v>102.5963149078727</v>
      </c>
      <c r="CD27" s="30">
        <f t="shared" si="64"/>
        <v>102.46758678377249</v>
      </c>
      <c r="CE27" s="30">
        <f t="shared" si="64"/>
        <v>102.3391812865497</v>
      </c>
      <c r="CF27" s="30">
        <f t="shared" si="64"/>
        <v>102.21109720483939</v>
      </c>
      <c r="CG27" s="30">
        <f t="shared" si="64"/>
        <v>102.08333333333333</v>
      </c>
      <c r="CH27" s="30">
        <f t="shared" si="64"/>
        <v>101.9558884727424</v>
      </c>
      <c r="CI27" s="30">
        <f t="shared" si="64"/>
        <v>101.82876142975893</v>
      </c>
      <c r="CJ27" s="30">
        <f t="shared" si="64"/>
        <v>101.70195101701951</v>
      </c>
      <c r="CK27" s="30">
        <f t="shared" si="64"/>
        <v>101.57545605306798</v>
      </c>
      <c r="CL27" s="30">
        <f t="shared" si="64"/>
        <v>101.44927536231883</v>
      </c>
      <c r="CM27" s="30">
        <f t="shared" si="64"/>
        <v>101.32340777502067</v>
      </c>
      <c r="CN27" s="30">
        <f t="shared" si="64"/>
        <v>101.19785212722014</v>
      </c>
      <c r="CO27" s="30">
        <f t="shared" si="64"/>
        <v>101.07260726072606</v>
      </c>
      <c r="CP27" s="30">
        <f t="shared" si="64"/>
        <v>100.94767202307376</v>
      </c>
      <c r="CQ27" s="30">
        <f t="shared" si="64"/>
        <v>100.8230452674897</v>
      </c>
      <c r="CR27" s="30">
        <f t="shared" si="64"/>
        <v>100.69872585285655</v>
      </c>
      <c r="CS27" s="30">
        <f t="shared" si="64"/>
        <v>100.57471264367815</v>
      </c>
      <c r="CT27" s="30">
        <f t="shared" si="64"/>
        <v>100.4510045100451</v>
      </c>
      <c r="CU27" s="30">
        <f t="shared" si="64"/>
        <v>100.32760032760034</v>
      </c>
      <c r="CV27" s="30">
        <f t="shared" si="64"/>
        <v>100.20449897750511</v>
      </c>
      <c r="CW27" s="30">
        <f t="shared" si="64"/>
        <v>100.08169934640523</v>
      </c>
      <c r="CX27" s="30">
        <f t="shared" si="64"/>
        <v>99.959200326397379</v>
      </c>
      <c r="CY27" s="30">
        <f t="shared" si="64"/>
        <v>99.837000814995918</v>
      </c>
      <c r="CZ27" s="30">
        <f t="shared" si="64"/>
        <v>99.715099715099711</v>
      </c>
      <c r="DA27" s="30">
        <f t="shared" si="64"/>
        <v>99.593495934959336</v>
      </c>
      <c r="DB27" s="30">
        <f t="shared" si="64"/>
        <v>99.472188388144545</v>
      </c>
      <c r="DC27" s="30">
        <f t="shared" si="64"/>
        <v>99.351175993511774</v>
      </c>
      <c r="DD27" s="30">
        <f t="shared" si="64"/>
        <v>99.230457675172133</v>
      </c>
      <c r="DE27" s="30">
        <f t="shared" si="64"/>
        <v>99.110032362459549</v>
      </c>
      <c r="DF27" s="30">
        <f t="shared" si="64"/>
        <v>98.989898989899004</v>
      </c>
      <c r="DG27" s="30">
        <f t="shared" si="64"/>
        <v>98.870056497175142</v>
      </c>
      <c r="DH27" s="30">
        <f t="shared" si="64"/>
        <v>98.750503829101163</v>
      </c>
      <c r="DI27" s="30">
        <f t="shared" si="64"/>
        <v>98.631239935587757</v>
      </c>
      <c r="DJ27" s="30">
        <f t="shared" si="64"/>
        <v>98.512263771612382</v>
      </c>
      <c r="DK27" s="30">
        <f t="shared" si="64"/>
        <v>98.393574297188763</v>
      </c>
      <c r="DL27" s="30">
        <f t="shared" si="64"/>
        <v>98.275170477336545</v>
      </c>
      <c r="DM27" s="30">
        <f t="shared" si="64"/>
        <v>98.157051282051285</v>
      </c>
      <c r="DN27" s="30">
        <f t="shared" si="64"/>
        <v>98.039215686274517</v>
      </c>
      <c r="DO27" s="30">
        <f t="shared" si="64"/>
        <v>97.921662669864119</v>
      </c>
      <c r="DP27" s="30">
        <f t="shared" si="64"/>
        <v>97.804391217564884</v>
      </c>
      <c r="DQ27" s="30">
        <f t="shared" si="64"/>
        <v>97.687400318979257</v>
      </c>
      <c r="DR27" s="30">
        <f t="shared" si="64"/>
        <v>97.570688968538434</v>
      </c>
      <c r="DS27" s="30">
        <f t="shared" si="64"/>
        <v>97.454256165473353</v>
      </c>
      <c r="DT27" s="30">
        <f t="shared" si="64"/>
        <v>97.338100913786249</v>
      </c>
      <c r="DU27" s="30">
        <f t="shared" si="64"/>
        <v>97.222222222222229</v>
      </c>
      <c r="DV27" s="30">
        <f t="shared" si="64"/>
        <v>97.106619104240977</v>
      </c>
      <c r="DW27" s="30">
        <f t="shared" si="64"/>
        <v>96.99129057798892</v>
      </c>
      <c r="DX27" s="30">
        <f t="shared" si="64"/>
        <v>96.876235666271256</v>
      </c>
      <c r="DY27" s="30">
        <f t="shared" si="64"/>
        <v>96.761453396524487</v>
      </c>
      <c r="DZ27" s="30">
        <f t="shared" si="64"/>
        <v>96.646942800788963</v>
      </c>
      <c r="EA27" s="30">
        <f t="shared" si="64"/>
        <v>96.532702915681639</v>
      </c>
      <c r="EB27" s="30">
        <f t="shared" si="64"/>
        <v>96.418732782369148</v>
      </c>
      <c r="EC27" s="30">
        <f t="shared" si="64"/>
        <v>96.305031446540895</v>
      </c>
      <c r="ED27" s="30">
        <f t="shared" si="64"/>
        <v>96.191597958382417</v>
      </c>
      <c r="EE27" s="30">
        <f t="shared" si="64"/>
        <v>96.078431372549019</v>
      </c>
      <c r="EF27" s="30">
        <f t="shared" si="64"/>
        <v>95.965530748139443</v>
      </c>
      <c r="EG27" s="30">
        <f t="shared" si="64"/>
        <v>95.852895148669802</v>
      </c>
      <c r="EH27" s="30">
        <f t="shared" si="64"/>
        <v>95.740523642047677</v>
      </c>
      <c r="EI27" s="30">
        <f t="shared" ref="EI27:FZ27" si="65">$B$12*$G$24/EI24/$E$12/$H$27</f>
        <v>95.62841530054645</v>
      </c>
      <c r="EJ27" s="30">
        <f t="shared" si="65"/>
        <v>95.516569200779728</v>
      </c>
      <c r="EK27" s="30">
        <f t="shared" si="65"/>
        <v>95.404984423676012</v>
      </c>
      <c r="EL27" s="30">
        <f t="shared" si="65"/>
        <v>95.293660054453525</v>
      </c>
      <c r="EM27" s="30">
        <f t="shared" si="65"/>
        <v>95.182595182595193</v>
      </c>
      <c r="EN27" s="30">
        <f t="shared" si="65"/>
        <v>95.071788901823822</v>
      </c>
      <c r="EO27" s="30">
        <f t="shared" si="65"/>
        <v>94.961240310077528</v>
      </c>
      <c r="EP27" s="30">
        <f t="shared" si="65"/>
        <v>94.850948509485093</v>
      </c>
      <c r="EQ27" s="30">
        <f t="shared" si="65"/>
        <v>94.740912606341837</v>
      </c>
      <c r="ER27" s="30">
        <f t="shared" si="65"/>
        <v>94.631131711085359</v>
      </c>
      <c r="ES27" s="30">
        <f t="shared" si="65"/>
        <v>94.521604938271608</v>
      </c>
      <c r="ET27" s="30">
        <f t="shared" si="65"/>
        <v>94.412331406551061</v>
      </c>
      <c r="EU27" s="30">
        <f t="shared" si="65"/>
        <v>94.303310238645111</v>
      </c>
      <c r="EV27" s="30">
        <f t="shared" si="65"/>
        <v>94.194540561322569</v>
      </c>
      <c r="EW27" s="30">
        <f t="shared" si="65"/>
        <v>94.086021505376337</v>
      </c>
      <c r="EX27" s="30">
        <f t="shared" si="65"/>
        <v>93.977752205600311</v>
      </c>
      <c r="EY27" s="30">
        <f t="shared" si="65"/>
        <v>93.869731800766274</v>
      </c>
      <c r="EZ27" s="30">
        <f t="shared" si="65"/>
        <v>93.761959433601234</v>
      </c>
      <c r="FA27" s="30">
        <f t="shared" si="65"/>
        <v>93.654434250764538</v>
      </c>
      <c r="FB27" s="30">
        <f t="shared" si="65"/>
        <v>93.54715540282551</v>
      </c>
      <c r="FC27" s="30">
        <f t="shared" si="65"/>
        <v>93.440122044241036</v>
      </c>
      <c r="FD27" s="30">
        <f t="shared" si="65"/>
        <v>93.333333333333329</v>
      </c>
      <c r="FE27" s="30">
        <f t="shared" si="65"/>
        <v>93.226788432267881</v>
      </c>
      <c r="FF27" s="30">
        <f t="shared" si="65"/>
        <v>93.120486507031544</v>
      </c>
      <c r="FG27" s="30">
        <f t="shared" si="65"/>
        <v>93.014426727410793</v>
      </c>
      <c r="FH27" s="30">
        <f t="shared" si="65"/>
        <v>92.908608266970035</v>
      </c>
      <c r="FI27" s="30">
        <f t="shared" si="65"/>
        <v>92.803030303030312</v>
      </c>
      <c r="FJ27" s="30">
        <f t="shared" si="65"/>
        <v>92.69769201664775</v>
      </c>
      <c r="FK27" s="30">
        <f t="shared" si="65"/>
        <v>92.592592592592595</v>
      </c>
      <c r="FL27" s="30">
        <f t="shared" si="65"/>
        <v>92.487731219328055</v>
      </c>
      <c r="FM27" s="30">
        <f t="shared" si="65"/>
        <v>92.383107088989448</v>
      </c>
      <c r="FN27" s="30">
        <f t="shared" si="65"/>
        <v>92.278719397363474</v>
      </c>
      <c r="FO27" s="30">
        <f t="shared" si="65"/>
        <v>92.174567343867565</v>
      </c>
      <c r="FP27" s="30">
        <f t="shared" si="65"/>
        <v>92.07065013152949</v>
      </c>
      <c r="FQ27" s="30">
        <f t="shared" si="65"/>
        <v>91.966966966966979</v>
      </c>
      <c r="FR27" s="30">
        <f t="shared" si="65"/>
        <v>91.863517060367442</v>
      </c>
      <c r="FS27" s="30">
        <f t="shared" si="65"/>
        <v>91.760299625468164</v>
      </c>
      <c r="FT27" s="30">
        <f t="shared" si="65"/>
        <v>91.657313879536105</v>
      </c>
      <c r="FU27" s="30">
        <f t="shared" si="65"/>
        <v>91.554559043348277</v>
      </c>
      <c r="FV27" s="30">
        <f t="shared" si="65"/>
        <v>91.45203434117208</v>
      </c>
      <c r="FW27" s="30">
        <f t="shared" si="65"/>
        <v>91.349739000745714</v>
      </c>
      <c r="FX27" s="30">
        <f t="shared" si="65"/>
        <v>91.247672253258841</v>
      </c>
      <c r="FY27" s="30">
        <f t="shared" si="65"/>
        <v>91.145833333333329</v>
      </c>
      <c r="FZ27" s="30">
        <f t="shared" si="65"/>
        <v>91.044221479004079</v>
      </c>
    </row>
    <row r="28" spans="1:182" x14ac:dyDescent="0.25">
      <c r="H28">
        <v>0.25</v>
      </c>
      <c r="J28" s="30">
        <f>$B$12*$G$24/J24/$E$12/$H$28</f>
        <v>225.28735632183907</v>
      </c>
      <c r="K28" s="30">
        <f t="shared" ref="K28:BV28" si="66">$B$12*$G$24/K24/$E$12/$H$28</f>
        <v>224.97704315886133</v>
      </c>
      <c r="L28" s="30">
        <f t="shared" si="66"/>
        <v>224.66758367721229</v>
      </c>
      <c r="M28" s="30">
        <f t="shared" si="66"/>
        <v>224.35897435897436</v>
      </c>
      <c r="N28" s="30">
        <f t="shared" si="66"/>
        <v>224.05121170553267</v>
      </c>
      <c r="O28" s="30">
        <f t="shared" si="66"/>
        <v>223.74429223744292</v>
      </c>
      <c r="P28" s="30">
        <f t="shared" si="66"/>
        <v>223.43821249430005</v>
      </c>
      <c r="Q28" s="30">
        <f t="shared" si="66"/>
        <v>223.13296903460835</v>
      </c>
      <c r="R28" s="30">
        <f t="shared" si="66"/>
        <v>222.82855843565255</v>
      </c>
      <c r="S28" s="30">
        <f t="shared" si="66"/>
        <v>222.52497729336969</v>
      </c>
      <c r="T28" s="30">
        <f t="shared" si="66"/>
        <v>222.2222222222222</v>
      </c>
      <c r="U28" s="30">
        <f t="shared" si="66"/>
        <v>221.92028985507247</v>
      </c>
      <c r="V28" s="30">
        <f t="shared" si="66"/>
        <v>221.61917684305743</v>
      </c>
      <c r="W28" s="30">
        <f t="shared" si="66"/>
        <v>221.31887985546521</v>
      </c>
      <c r="X28" s="30">
        <f t="shared" si="66"/>
        <v>221.01939557961211</v>
      </c>
      <c r="Y28" s="30">
        <f t="shared" si="66"/>
        <v>220.72072072072072</v>
      </c>
      <c r="Z28" s="30">
        <f t="shared" si="66"/>
        <v>220.42285200179936</v>
      </c>
      <c r="AA28" s="30">
        <f t="shared" si="66"/>
        <v>220.12578616352201</v>
      </c>
      <c r="AB28" s="30">
        <f t="shared" si="66"/>
        <v>219.82951996410949</v>
      </c>
      <c r="AC28" s="30">
        <f t="shared" si="66"/>
        <v>219.53405017921148</v>
      </c>
      <c r="AD28" s="30">
        <f t="shared" si="66"/>
        <v>219.23937360178971</v>
      </c>
      <c r="AE28" s="30">
        <f t="shared" si="66"/>
        <v>218.94548704200179</v>
      </c>
      <c r="AF28" s="30">
        <f t="shared" si="66"/>
        <v>218.65238732708613</v>
      </c>
      <c r="AG28" s="30">
        <f t="shared" si="66"/>
        <v>218.36007130124779</v>
      </c>
      <c r="AH28" s="30">
        <f t="shared" si="66"/>
        <v>218.06853582554515</v>
      </c>
      <c r="AI28" s="30">
        <f t="shared" si="66"/>
        <v>217.7777777777778</v>
      </c>
      <c r="AJ28" s="30">
        <f t="shared" si="66"/>
        <v>217.48779405237462</v>
      </c>
      <c r="AK28" s="30">
        <f t="shared" si="66"/>
        <v>217.19858156028371</v>
      </c>
      <c r="AL28" s="30">
        <f t="shared" si="66"/>
        <v>216.91013722886234</v>
      </c>
      <c r="AM28" s="30">
        <f t="shared" si="66"/>
        <v>216.62245800176834</v>
      </c>
      <c r="AN28" s="30">
        <f t="shared" si="66"/>
        <v>216.3355408388521</v>
      </c>
      <c r="AO28" s="30">
        <f t="shared" si="66"/>
        <v>216.04938271604939</v>
      </c>
      <c r="AP28" s="30">
        <f t="shared" si="66"/>
        <v>215.7639806252752</v>
      </c>
      <c r="AQ28" s="30">
        <f t="shared" si="66"/>
        <v>215.47933157431839</v>
      </c>
      <c r="AR28" s="30">
        <f t="shared" si="66"/>
        <v>215.19543258673693</v>
      </c>
      <c r="AS28" s="30">
        <f t="shared" si="66"/>
        <v>214.91228070175438</v>
      </c>
      <c r="AT28" s="30">
        <f t="shared" si="66"/>
        <v>214.6298729741568</v>
      </c>
      <c r="AU28" s="30">
        <f t="shared" si="66"/>
        <v>214.34820647419073</v>
      </c>
      <c r="AV28" s="30">
        <f t="shared" si="66"/>
        <v>214.06727828746179</v>
      </c>
      <c r="AW28" s="30">
        <f t="shared" si="66"/>
        <v>213.78708551483419</v>
      </c>
      <c r="AX28" s="30">
        <f t="shared" si="66"/>
        <v>213.50762527233118</v>
      </c>
      <c r="AY28" s="30">
        <f t="shared" si="66"/>
        <v>213.22889469103566</v>
      </c>
      <c r="AZ28" s="30">
        <f t="shared" si="66"/>
        <v>212.95089091699262</v>
      </c>
      <c r="BA28" s="30">
        <f t="shared" si="66"/>
        <v>212.67361111111111</v>
      </c>
      <c r="BB28" s="30">
        <f t="shared" si="66"/>
        <v>212.39705244906804</v>
      </c>
      <c r="BC28" s="30">
        <f t="shared" si="66"/>
        <v>212.12121212121212</v>
      </c>
      <c r="BD28" s="30">
        <f t="shared" si="66"/>
        <v>211.84608733246864</v>
      </c>
      <c r="BE28" s="30">
        <f t="shared" si="66"/>
        <v>211.57167530224524</v>
      </c>
      <c r="BF28" s="30">
        <f t="shared" si="66"/>
        <v>211.29797326433808</v>
      </c>
      <c r="BG28" s="30">
        <f t="shared" si="66"/>
        <v>211.02497846683892</v>
      </c>
      <c r="BH28" s="30">
        <f t="shared" si="66"/>
        <v>210.75268817204301</v>
      </c>
      <c r="BI28" s="30">
        <f t="shared" si="66"/>
        <v>210.4810996563574</v>
      </c>
      <c r="BJ28" s="30">
        <f t="shared" si="66"/>
        <v>210.21021021021022</v>
      </c>
      <c r="BK28" s="30">
        <f t="shared" si="66"/>
        <v>209.94001713796058</v>
      </c>
      <c r="BL28" s="30">
        <f t="shared" si="66"/>
        <v>209.67051775780917</v>
      </c>
      <c r="BM28" s="30">
        <f t="shared" si="66"/>
        <v>209.40170940170938</v>
      </c>
      <c r="BN28" s="30">
        <f t="shared" si="66"/>
        <v>209.13358941527954</v>
      </c>
      <c r="BO28" s="30">
        <f t="shared" si="66"/>
        <v>208.86615515771527</v>
      </c>
      <c r="BP28" s="30">
        <f t="shared" si="66"/>
        <v>208.59940400170285</v>
      </c>
      <c r="BQ28" s="30">
        <f t="shared" si="66"/>
        <v>208.33333333333334</v>
      </c>
      <c r="BR28" s="30">
        <f t="shared" si="66"/>
        <v>208.06794055201701</v>
      </c>
      <c r="BS28" s="30">
        <f t="shared" si="66"/>
        <v>207.80322307039864</v>
      </c>
      <c r="BT28" s="30">
        <f t="shared" si="66"/>
        <v>207.53917831427361</v>
      </c>
      <c r="BU28" s="30">
        <f t="shared" si="66"/>
        <v>207.27580372250421</v>
      </c>
      <c r="BV28" s="30">
        <f t="shared" si="66"/>
        <v>207.01309674693707</v>
      </c>
      <c r="BW28" s="30">
        <f t="shared" ref="BW28:EH28" si="67">$B$12*$G$24/BW24/$E$12/$H$28</f>
        <v>206.75105485232066</v>
      </c>
      <c r="BX28" s="30">
        <f t="shared" si="67"/>
        <v>206.4896755162242</v>
      </c>
      <c r="BY28" s="30">
        <f t="shared" si="67"/>
        <v>206.22895622895624</v>
      </c>
      <c r="BZ28" s="30">
        <f t="shared" si="67"/>
        <v>205.96889449348464</v>
      </c>
      <c r="CA28" s="30">
        <f t="shared" si="67"/>
        <v>205.70948782535686</v>
      </c>
      <c r="CB28" s="30">
        <f t="shared" si="67"/>
        <v>205.45073375262055</v>
      </c>
      <c r="CC28" s="30">
        <f t="shared" si="67"/>
        <v>205.19262981574539</v>
      </c>
      <c r="CD28" s="30">
        <f t="shared" si="67"/>
        <v>204.93517356754498</v>
      </c>
      <c r="CE28" s="30">
        <f t="shared" si="67"/>
        <v>204.67836257309941</v>
      </c>
      <c r="CF28" s="30">
        <f t="shared" si="67"/>
        <v>204.42219440967878</v>
      </c>
      <c r="CG28" s="30">
        <f t="shared" si="67"/>
        <v>204.16666666666666</v>
      </c>
      <c r="CH28" s="30">
        <f t="shared" si="67"/>
        <v>203.9117769454848</v>
      </c>
      <c r="CI28" s="30">
        <f t="shared" si="67"/>
        <v>203.65752285951785</v>
      </c>
      <c r="CJ28" s="30">
        <f t="shared" si="67"/>
        <v>203.40390203403902</v>
      </c>
      <c r="CK28" s="30">
        <f t="shared" si="67"/>
        <v>203.15091210613596</v>
      </c>
      <c r="CL28" s="30">
        <f t="shared" si="67"/>
        <v>202.89855072463766</v>
      </c>
      <c r="CM28" s="30">
        <f t="shared" si="67"/>
        <v>202.64681555004134</v>
      </c>
      <c r="CN28" s="30">
        <f t="shared" si="67"/>
        <v>202.39570425444029</v>
      </c>
      <c r="CO28" s="30">
        <f t="shared" si="67"/>
        <v>202.14521452145212</v>
      </c>
      <c r="CP28" s="30">
        <f t="shared" si="67"/>
        <v>201.89534404614753</v>
      </c>
      <c r="CQ28" s="30">
        <f t="shared" si="67"/>
        <v>201.64609053497941</v>
      </c>
      <c r="CR28" s="30">
        <f t="shared" si="67"/>
        <v>201.39745170571311</v>
      </c>
      <c r="CS28" s="30">
        <f t="shared" si="67"/>
        <v>201.14942528735631</v>
      </c>
      <c r="CT28" s="30">
        <f t="shared" si="67"/>
        <v>200.90200902009019</v>
      </c>
      <c r="CU28" s="30">
        <f t="shared" si="67"/>
        <v>200.65520065520067</v>
      </c>
      <c r="CV28" s="30">
        <f t="shared" si="67"/>
        <v>200.40899795501022</v>
      </c>
      <c r="CW28" s="30">
        <f t="shared" si="67"/>
        <v>200.16339869281046</v>
      </c>
      <c r="CX28" s="30">
        <f t="shared" si="67"/>
        <v>199.91840065279476</v>
      </c>
      <c r="CY28" s="30">
        <f t="shared" si="67"/>
        <v>199.67400162999184</v>
      </c>
      <c r="CZ28" s="30">
        <f t="shared" si="67"/>
        <v>199.43019943019942</v>
      </c>
      <c r="DA28" s="30">
        <f t="shared" si="67"/>
        <v>199.18699186991867</v>
      </c>
      <c r="DB28" s="30">
        <f t="shared" si="67"/>
        <v>198.94437677628909</v>
      </c>
      <c r="DC28" s="30">
        <f t="shared" si="67"/>
        <v>198.70235198702355</v>
      </c>
      <c r="DD28" s="30">
        <f t="shared" si="67"/>
        <v>198.46091535034427</v>
      </c>
      <c r="DE28" s="30">
        <f t="shared" si="67"/>
        <v>198.2200647249191</v>
      </c>
      <c r="DF28" s="30">
        <f t="shared" si="67"/>
        <v>197.97979797979801</v>
      </c>
      <c r="DG28" s="30">
        <f t="shared" si="67"/>
        <v>197.74011299435028</v>
      </c>
      <c r="DH28" s="30">
        <f t="shared" si="67"/>
        <v>197.50100765820233</v>
      </c>
      <c r="DI28" s="30">
        <f t="shared" si="67"/>
        <v>197.26247987117551</v>
      </c>
      <c r="DJ28" s="30">
        <f t="shared" si="67"/>
        <v>197.02452754322476</v>
      </c>
      <c r="DK28" s="30">
        <f t="shared" si="67"/>
        <v>196.78714859437753</v>
      </c>
      <c r="DL28" s="30">
        <f t="shared" si="67"/>
        <v>196.55034095467309</v>
      </c>
      <c r="DM28" s="30">
        <f t="shared" si="67"/>
        <v>196.31410256410257</v>
      </c>
      <c r="DN28" s="30">
        <f t="shared" si="67"/>
        <v>196.07843137254903</v>
      </c>
      <c r="DO28" s="30">
        <f t="shared" si="67"/>
        <v>195.84332533972824</v>
      </c>
      <c r="DP28" s="30">
        <f t="shared" si="67"/>
        <v>195.60878243512977</v>
      </c>
      <c r="DQ28" s="30">
        <f t="shared" si="67"/>
        <v>195.37480063795851</v>
      </c>
      <c r="DR28" s="30">
        <f t="shared" si="67"/>
        <v>195.14137793707687</v>
      </c>
      <c r="DS28" s="30">
        <f t="shared" si="67"/>
        <v>194.90851233094671</v>
      </c>
      <c r="DT28" s="30">
        <f t="shared" si="67"/>
        <v>194.6762018275725</v>
      </c>
      <c r="DU28" s="30">
        <f t="shared" si="67"/>
        <v>194.44444444444446</v>
      </c>
      <c r="DV28" s="30">
        <f t="shared" si="67"/>
        <v>194.21323820848195</v>
      </c>
      <c r="DW28" s="30">
        <f t="shared" si="67"/>
        <v>193.98258115597784</v>
      </c>
      <c r="DX28" s="30">
        <f t="shared" si="67"/>
        <v>193.75247133254251</v>
      </c>
      <c r="DY28" s="30">
        <f t="shared" si="67"/>
        <v>193.52290679304897</v>
      </c>
      <c r="DZ28" s="30">
        <f t="shared" si="67"/>
        <v>193.29388560157793</v>
      </c>
      <c r="EA28" s="30">
        <f t="shared" si="67"/>
        <v>193.06540583136328</v>
      </c>
      <c r="EB28" s="30">
        <f t="shared" si="67"/>
        <v>192.8374655647383</v>
      </c>
      <c r="EC28" s="30">
        <f t="shared" si="67"/>
        <v>192.61006289308179</v>
      </c>
      <c r="ED28" s="30">
        <f t="shared" si="67"/>
        <v>192.38319591676483</v>
      </c>
      <c r="EE28" s="30">
        <f t="shared" si="67"/>
        <v>192.15686274509804</v>
      </c>
      <c r="EF28" s="30">
        <f t="shared" si="67"/>
        <v>191.93106149627889</v>
      </c>
      <c r="EG28" s="30">
        <f t="shared" si="67"/>
        <v>191.7057902973396</v>
      </c>
      <c r="EH28" s="30">
        <f t="shared" si="67"/>
        <v>191.48104728409535</v>
      </c>
      <c r="EI28" s="30">
        <f t="shared" ref="EI28:FZ28" si="68">$B$12*$G$24/EI24/$E$12/$H$28</f>
        <v>191.2568306010929</v>
      </c>
      <c r="EJ28" s="30">
        <f t="shared" si="68"/>
        <v>191.03313840155946</v>
      </c>
      <c r="EK28" s="30">
        <f t="shared" si="68"/>
        <v>190.80996884735202</v>
      </c>
      <c r="EL28" s="30">
        <f t="shared" si="68"/>
        <v>190.58732010890705</v>
      </c>
      <c r="EM28" s="30">
        <f t="shared" si="68"/>
        <v>190.36519036519039</v>
      </c>
      <c r="EN28" s="30">
        <f t="shared" si="68"/>
        <v>190.14357780364764</v>
      </c>
      <c r="EO28" s="30">
        <f t="shared" si="68"/>
        <v>189.92248062015506</v>
      </c>
      <c r="EP28" s="30">
        <f t="shared" si="68"/>
        <v>189.70189701897019</v>
      </c>
      <c r="EQ28" s="30">
        <f t="shared" si="68"/>
        <v>189.48182521268367</v>
      </c>
      <c r="ER28" s="30">
        <f t="shared" si="68"/>
        <v>189.26226342217072</v>
      </c>
      <c r="ES28" s="30">
        <f t="shared" si="68"/>
        <v>189.04320987654322</v>
      </c>
      <c r="ET28" s="30">
        <f t="shared" si="68"/>
        <v>188.82466281310212</v>
      </c>
      <c r="EU28" s="30">
        <f t="shared" si="68"/>
        <v>188.60662047729022</v>
      </c>
      <c r="EV28" s="30">
        <f t="shared" si="68"/>
        <v>188.38908112264514</v>
      </c>
      <c r="EW28" s="30">
        <f t="shared" si="68"/>
        <v>188.17204301075267</v>
      </c>
      <c r="EX28" s="30">
        <f t="shared" si="68"/>
        <v>187.95550441120062</v>
      </c>
      <c r="EY28" s="30">
        <f t="shared" si="68"/>
        <v>187.73946360153255</v>
      </c>
      <c r="EZ28" s="30">
        <f t="shared" si="68"/>
        <v>187.52391886720247</v>
      </c>
      <c r="FA28" s="30">
        <f t="shared" si="68"/>
        <v>187.30886850152908</v>
      </c>
      <c r="FB28" s="30">
        <f t="shared" si="68"/>
        <v>187.09431080565102</v>
      </c>
      <c r="FC28" s="30">
        <f t="shared" si="68"/>
        <v>186.88024408848207</v>
      </c>
      <c r="FD28" s="30">
        <f t="shared" si="68"/>
        <v>186.66666666666666</v>
      </c>
      <c r="FE28" s="30">
        <f t="shared" si="68"/>
        <v>186.45357686453576</v>
      </c>
      <c r="FF28" s="30">
        <f t="shared" si="68"/>
        <v>186.24097301406309</v>
      </c>
      <c r="FG28" s="30">
        <f t="shared" si="68"/>
        <v>186.02885345482159</v>
      </c>
      <c r="FH28" s="30">
        <f t="shared" si="68"/>
        <v>185.81721653394007</v>
      </c>
      <c r="FI28" s="30">
        <f t="shared" si="68"/>
        <v>185.60606060606062</v>
      </c>
      <c r="FJ28" s="30">
        <f t="shared" si="68"/>
        <v>185.3953840332955</v>
      </c>
      <c r="FK28" s="30">
        <f t="shared" si="68"/>
        <v>185.18518518518519</v>
      </c>
      <c r="FL28" s="30">
        <f t="shared" si="68"/>
        <v>184.97546243865611</v>
      </c>
      <c r="FM28" s="30">
        <f t="shared" si="68"/>
        <v>184.7662141779789</v>
      </c>
      <c r="FN28" s="30">
        <f t="shared" si="68"/>
        <v>184.55743879472695</v>
      </c>
      <c r="FO28" s="30">
        <f t="shared" si="68"/>
        <v>184.34913468773513</v>
      </c>
      <c r="FP28" s="30">
        <f t="shared" si="68"/>
        <v>184.14130026305898</v>
      </c>
      <c r="FQ28" s="30">
        <f t="shared" si="68"/>
        <v>183.93393393393396</v>
      </c>
      <c r="FR28" s="30">
        <f t="shared" si="68"/>
        <v>183.72703412073488</v>
      </c>
      <c r="FS28" s="30">
        <f t="shared" si="68"/>
        <v>183.52059925093633</v>
      </c>
      <c r="FT28" s="30">
        <f t="shared" si="68"/>
        <v>183.31462775907221</v>
      </c>
      <c r="FU28" s="30">
        <f t="shared" si="68"/>
        <v>183.10911808669655</v>
      </c>
      <c r="FV28" s="30">
        <f t="shared" si="68"/>
        <v>182.90406868234416</v>
      </c>
      <c r="FW28" s="30">
        <f t="shared" si="68"/>
        <v>182.69947800149143</v>
      </c>
      <c r="FX28" s="30">
        <f t="shared" si="68"/>
        <v>182.49534450651768</v>
      </c>
      <c r="FY28" s="30">
        <f t="shared" si="68"/>
        <v>182.29166666666666</v>
      </c>
      <c r="FZ28" s="30">
        <f t="shared" si="68"/>
        <v>182.08844295800816</v>
      </c>
    </row>
    <row r="29" spans="1:182" x14ac:dyDescent="0.25">
      <c r="H29">
        <v>0.125</v>
      </c>
      <c r="J29" s="30">
        <f>$B$12*$G$24/J24/$E$12/$H$29</f>
        <v>450.57471264367814</v>
      </c>
      <c r="K29" s="30">
        <f t="shared" ref="K29:BV29" si="69">$B$12*$G$24/K24/$E$12/$H$29</f>
        <v>449.95408631772267</v>
      </c>
      <c r="L29" s="30">
        <f t="shared" si="69"/>
        <v>449.33516735442458</v>
      </c>
      <c r="M29" s="30">
        <f t="shared" si="69"/>
        <v>448.71794871794873</v>
      </c>
      <c r="N29" s="30">
        <f t="shared" si="69"/>
        <v>448.10242341106533</v>
      </c>
      <c r="O29" s="30">
        <f t="shared" si="69"/>
        <v>447.48858447488584</v>
      </c>
      <c r="P29" s="30">
        <f t="shared" si="69"/>
        <v>446.87642498860009</v>
      </c>
      <c r="Q29" s="30">
        <f t="shared" si="69"/>
        <v>446.2659380692167</v>
      </c>
      <c r="R29" s="30">
        <f t="shared" si="69"/>
        <v>445.65711687130511</v>
      </c>
      <c r="S29" s="30">
        <f t="shared" si="69"/>
        <v>445.04995458673937</v>
      </c>
      <c r="T29" s="30">
        <f t="shared" si="69"/>
        <v>444.4444444444444</v>
      </c>
      <c r="U29" s="30">
        <f t="shared" si="69"/>
        <v>443.84057971014494</v>
      </c>
      <c r="V29" s="30">
        <f t="shared" si="69"/>
        <v>443.23835368611486</v>
      </c>
      <c r="W29" s="30">
        <f t="shared" si="69"/>
        <v>442.63775971093042</v>
      </c>
      <c r="X29" s="30">
        <f t="shared" si="69"/>
        <v>442.03879115922422</v>
      </c>
      <c r="Y29" s="30">
        <f t="shared" si="69"/>
        <v>441.44144144144144</v>
      </c>
      <c r="Z29" s="30">
        <f t="shared" si="69"/>
        <v>440.84570400359871</v>
      </c>
      <c r="AA29" s="30">
        <f t="shared" si="69"/>
        <v>440.25157232704402</v>
      </c>
      <c r="AB29" s="30">
        <f t="shared" si="69"/>
        <v>439.65903992821899</v>
      </c>
      <c r="AC29" s="30">
        <f t="shared" si="69"/>
        <v>439.06810035842295</v>
      </c>
      <c r="AD29" s="30">
        <f t="shared" si="69"/>
        <v>438.47874720357942</v>
      </c>
      <c r="AE29" s="30">
        <f t="shared" si="69"/>
        <v>437.89097408400357</v>
      </c>
      <c r="AF29" s="30">
        <f t="shared" si="69"/>
        <v>437.30477465417226</v>
      </c>
      <c r="AG29" s="30">
        <f t="shared" si="69"/>
        <v>436.72014260249557</v>
      </c>
      <c r="AH29" s="30">
        <f t="shared" si="69"/>
        <v>436.13707165109031</v>
      </c>
      <c r="AI29" s="30">
        <f t="shared" si="69"/>
        <v>435.5555555555556</v>
      </c>
      <c r="AJ29" s="30">
        <f t="shared" si="69"/>
        <v>434.97558810474925</v>
      </c>
      <c r="AK29" s="30">
        <f t="shared" si="69"/>
        <v>434.39716312056743</v>
      </c>
      <c r="AL29" s="30">
        <f t="shared" si="69"/>
        <v>433.82027445772468</v>
      </c>
      <c r="AM29" s="30">
        <f t="shared" si="69"/>
        <v>433.24491600353667</v>
      </c>
      <c r="AN29" s="30">
        <f t="shared" si="69"/>
        <v>432.67108167770419</v>
      </c>
      <c r="AO29" s="30">
        <f t="shared" si="69"/>
        <v>432.09876543209879</v>
      </c>
      <c r="AP29" s="30">
        <f t="shared" si="69"/>
        <v>431.52796125055039</v>
      </c>
      <c r="AQ29" s="30">
        <f t="shared" si="69"/>
        <v>430.95866314863679</v>
      </c>
      <c r="AR29" s="30">
        <f t="shared" si="69"/>
        <v>430.39086517347386</v>
      </c>
      <c r="AS29" s="30">
        <f t="shared" si="69"/>
        <v>429.82456140350877</v>
      </c>
      <c r="AT29" s="30">
        <f t="shared" si="69"/>
        <v>429.25974594831359</v>
      </c>
      <c r="AU29" s="30">
        <f t="shared" si="69"/>
        <v>428.69641294838146</v>
      </c>
      <c r="AV29" s="30">
        <f t="shared" si="69"/>
        <v>428.13455657492358</v>
      </c>
      <c r="AW29" s="30">
        <f t="shared" si="69"/>
        <v>427.57417102966838</v>
      </c>
      <c r="AX29" s="30">
        <f t="shared" si="69"/>
        <v>427.01525054466236</v>
      </c>
      <c r="AY29" s="30">
        <f t="shared" si="69"/>
        <v>426.45778938207133</v>
      </c>
      <c r="AZ29" s="30">
        <f t="shared" si="69"/>
        <v>425.90178183398524</v>
      </c>
      <c r="BA29" s="30">
        <f t="shared" si="69"/>
        <v>425.34722222222223</v>
      </c>
      <c r="BB29" s="30">
        <f t="shared" si="69"/>
        <v>424.79410489813608</v>
      </c>
      <c r="BC29" s="30">
        <f t="shared" si="69"/>
        <v>424.24242424242425</v>
      </c>
      <c r="BD29" s="30">
        <f t="shared" si="69"/>
        <v>423.69217466493728</v>
      </c>
      <c r="BE29" s="30">
        <f t="shared" si="69"/>
        <v>423.14335060449048</v>
      </c>
      <c r="BF29" s="30">
        <f t="shared" si="69"/>
        <v>422.59594652867617</v>
      </c>
      <c r="BG29" s="30">
        <f t="shared" si="69"/>
        <v>422.04995693367783</v>
      </c>
      <c r="BH29" s="30">
        <f t="shared" si="69"/>
        <v>421.50537634408602</v>
      </c>
      <c r="BI29" s="30">
        <f t="shared" si="69"/>
        <v>420.9621993127148</v>
      </c>
      <c r="BJ29" s="30">
        <f t="shared" si="69"/>
        <v>420.42042042042044</v>
      </c>
      <c r="BK29" s="30">
        <f t="shared" si="69"/>
        <v>419.88003427592116</v>
      </c>
      <c r="BL29" s="30">
        <f t="shared" si="69"/>
        <v>419.34103551561833</v>
      </c>
      <c r="BM29" s="30">
        <f t="shared" si="69"/>
        <v>418.80341880341877</v>
      </c>
      <c r="BN29" s="30">
        <f t="shared" si="69"/>
        <v>418.26717883055909</v>
      </c>
      <c r="BO29" s="30">
        <f t="shared" si="69"/>
        <v>417.73231031543054</v>
      </c>
      <c r="BP29" s="30">
        <f t="shared" si="69"/>
        <v>417.1988080034057</v>
      </c>
      <c r="BQ29" s="30">
        <f t="shared" si="69"/>
        <v>416.66666666666669</v>
      </c>
      <c r="BR29" s="30">
        <f t="shared" si="69"/>
        <v>416.13588110403401</v>
      </c>
      <c r="BS29" s="30">
        <f t="shared" si="69"/>
        <v>415.60644614079729</v>
      </c>
      <c r="BT29" s="30">
        <f t="shared" si="69"/>
        <v>415.07835662854723</v>
      </c>
      <c r="BU29" s="30">
        <f t="shared" si="69"/>
        <v>414.55160744500841</v>
      </c>
      <c r="BV29" s="30">
        <f t="shared" si="69"/>
        <v>414.02619349387413</v>
      </c>
      <c r="BW29" s="30">
        <f t="shared" ref="BW29:EH29" si="70">$B$12*$G$24/BW24/$E$12/$H$29</f>
        <v>413.50210970464133</v>
      </c>
      <c r="BX29" s="30">
        <f t="shared" si="70"/>
        <v>412.97935103244839</v>
      </c>
      <c r="BY29" s="30">
        <f t="shared" si="70"/>
        <v>412.45791245791247</v>
      </c>
      <c r="BZ29" s="30">
        <f t="shared" si="70"/>
        <v>411.93778898696928</v>
      </c>
      <c r="CA29" s="30">
        <f t="shared" si="70"/>
        <v>411.41897565071372</v>
      </c>
      <c r="CB29" s="30">
        <f t="shared" si="70"/>
        <v>410.9014675052411</v>
      </c>
      <c r="CC29" s="30">
        <f t="shared" si="70"/>
        <v>410.38525963149078</v>
      </c>
      <c r="CD29" s="30">
        <f t="shared" si="70"/>
        <v>409.87034713508996</v>
      </c>
      <c r="CE29" s="30">
        <f t="shared" si="70"/>
        <v>409.35672514619881</v>
      </c>
      <c r="CF29" s="30">
        <f t="shared" si="70"/>
        <v>408.84438881935756</v>
      </c>
      <c r="CG29" s="30">
        <f t="shared" si="70"/>
        <v>408.33333333333331</v>
      </c>
      <c r="CH29" s="30">
        <f t="shared" si="70"/>
        <v>407.82355389096961</v>
      </c>
      <c r="CI29" s="30">
        <f t="shared" si="70"/>
        <v>407.31504571903571</v>
      </c>
      <c r="CJ29" s="30">
        <f t="shared" si="70"/>
        <v>406.80780406807804</v>
      </c>
      <c r="CK29" s="30">
        <f t="shared" si="70"/>
        <v>406.30182421227192</v>
      </c>
      <c r="CL29" s="30">
        <f t="shared" si="70"/>
        <v>405.79710144927532</v>
      </c>
      <c r="CM29" s="30">
        <f t="shared" si="70"/>
        <v>405.29363110008268</v>
      </c>
      <c r="CN29" s="30">
        <f t="shared" si="70"/>
        <v>404.79140850888058</v>
      </c>
      <c r="CO29" s="30">
        <f t="shared" si="70"/>
        <v>404.29042904290424</v>
      </c>
      <c r="CP29" s="30">
        <f t="shared" si="70"/>
        <v>403.79068809229506</v>
      </c>
      <c r="CQ29" s="30">
        <f t="shared" si="70"/>
        <v>403.29218106995881</v>
      </c>
      <c r="CR29" s="30">
        <f t="shared" si="70"/>
        <v>402.79490341142622</v>
      </c>
      <c r="CS29" s="30">
        <f t="shared" si="70"/>
        <v>402.29885057471262</v>
      </c>
      <c r="CT29" s="30">
        <f t="shared" si="70"/>
        <v>401.80401804018038</v>
      </c>
      <c r="CU29" s="30">
        <f t="shared" si="70"/>
        <v>401.31040131040135</v>
      </c>
      <c r="CV29" s="30">
        <f t="shared" si="70"/>
        <v>400.81799591002044</v>
      </c>
      <c r="CW29" s="30">
        <f t="shared" si="70"/>
        <v>400.32679738562092</v>
      </c>
      <c r="CX29" s="30">
        <f t="shared" si="70"/>
        <v>399.83680130558952</v>
      </c>
      <c r="CY29" s="30">
        <f t="shared" si="70"/>
        <v>399.34800325998367</v>
      </c>
      <c r="CZ29" s="30">
        <f t="shared" si="70"/>
        <v>398.86039886039885</v>
      </c>
      <c r="DA29" s="30">
        <f t="shared" si="70"/>
        <v>398.37398373983734</v>
      </c>
      <c r="DB29" s="30">
        <f t="shared" si="70"/>
        <v>397.88875355257818</v>
      </c>
      <c r="DC29" s="30">
        <f t="shared" si="70"/>
        <v>397.4047039740471</v>
      </c>
      <c r="DD29" s="30">
        <f t="shared" si="70"/>
        <v>396.92183070068853</v>
      </c>
      <c r="DE29" s="30">
        <f t="shared" si="70"/>
        <v>396.4401294498382</v>
      </c>
      <c r="DF29" s="30">
        <f t="shared" si="70"/>
        <v>395.95959595959602</v>
      </c>
      <c r="DG29" s="30">
        <f t="shared" si="70"/>
        <v>395.48022598870057</v>
      </c>
      <c r="DH29" s="30">
        <f t="shared" si="70"/>
        <v>395.00201531640465</v>
      </c>
      <c r="DI29" s="30">
        <f t="shared" si="70"/>
        <v>394.52495974235103</v>
      </c>
      <c r="DJ29" s="30">
        <f t="shared" si="70"/>
        <v>394.04905508644953</v>
      </c>
      <c r="DK29" s="30">
        <f t="shared" si="70"/>
        <v>393.57429718875505</v>
      </c>
      <c r="DL29" s="30">
        <f t="shared" si="70"/>
        <v>393.10068190934618</v>
      </c>
      <c r="DM29" s="30">
        <f t="shared" si="70"/>
        <v>392.62820512820514</v>
      </c>
      <c r="DN29" s="30">
        <f t="shared" si="70"/>
        <v>392.15686274509807</v>
      </c>
      <c r="DO29" s="30">
        <f t="shared" si="70"/>
        <v>391.68665067945648</v>
      </c>
      <c r="DP29" s="30">
        <f t="shared" si="70"/>
        <v>391.21756487025954</v>
      </c>
      <c r="DQ29" s="30">
        <f t="shared" si="70"/>
        <v>390.74960127591703</v>
      </c>
      <c r="DR29" s="30">
        <f t="shared" si="70"/>
        <v>390.28275587415374</v>
      </c>
      <c r="DS29" s="30">
        <f t="shared" si="70"/>
        <v>389.81702466189341</v>
      </c>
      <c r="DT29" s="30">
        <f t="shared" si="70"/>
        <v>389.352403655145</v>
      </c>
      <c r="DU29" s="30">
        <f t="shared" si="70"/>
        <v>388.88888888888891</v>
      </c>
      <c r="DV29" s="30">
        <f t="shared" si="70"/>
        <v>388.42647641696391</v>
      </c>
      <c r="DW29" s="30">
        <f t="shared" si="70"/>
        <v>387.96516231195568</v>
      </c>
      <c r="DX29" s="30">
        <f t="shared" si="70"/>
        <v>387.50494266508503</v>
      </c>
      <c r="DY29" s="30">
        <f t="shared" si="70"/>
        <v>387.04581358609795</v>
      </c>
      <c r="DZ29" s="30">
        <f t="shared" si="70"/>
        <v>386.58777120315585</v>
      </c>
      <c r="EA29" s="30">
        <f t="shared" si="70"/>
        <v>386.13081166272656</v>
      </c>
      <c r="EB29" s="30">
        <f t="shared" si="70"/>
        <v>385.67493112947659</v>
      </c>
      <c r="EC29" s="30">
        <f t="shared" si="70"/>
        <v>385.22012578616358</v>
      </c>
      <c r="ED29" s="30">
        <f t="shared" si="70"/>
        <v>384.76639183352967</v>
      </c>
      <c r="EE29" s="30">
        <f t="shared" si="70"/>
        <v>384.31372549019608</v>
      </c>
      <c r="EF29" s="30">
        <f t="shared" si="70"/>
        <v>383.86212299255777</v>
      </c>
      <c r="EG29" s="30">
        <f t="shared" si="70"/>
        <v>383.41158059467921</v>
      </c>
      <c r="EH29" s="30">
        <f t="shared" si="70"/>
        <v>382.96209456819071</v>
      </c>
      <c r="EI29" s="30">
        <f t="shared" ref="EI29:FZ29" si="71">$B$12*$G$24/EI24/$E$12/$H$29</f>
        <v>382.5136612021858</v>
      </c>
      <c r="EJ29" s="30">
        <f t="shared" si="71"/>
        <v>382.06627680311891</v>
      </c>
      <c r="EK29" s="30">
        <f t="shared" si="71"/>
        <v>381.61993769470405</v>
      </c>
      <c r="EL29" s="30">
        <f t="shared" si="71"/>
        <v>381.1746402178141</v>
      </c>
      <c r="EM29" s="30">
        <f t="shared" si="71"/>
        <v>380.73038073038077</v>
      </c>
      <c r="EN29" s="30">
        <f t="shared" si="71"/>
        <v>380.28715560729529</v>
      </c>
      <c r="EO29" s="30">
        <f t="shared" si="71"/>
        <v>379.84496124031011</v>
      </c>
      <c r="EP29" s="30">
        <f t="shared" si="71"/>
        <v>379.40379403794037</v>
      </c>
      <c r="EQ29" s="30">
        <f t="shared" si="71"/>
        <v>378.96365042536735</v>
      </c>
      <c r="ER29" s="30">
        <f t="shared" si="71"/>
        <v>378.52452684434144</v>
      </c>
      <c r="ES29" s="30">
        <f t="shared" si="71"/>
        <v>378.08641975308643</v>
      </c>
      <c r="ET29" s="30">
        <f t="shared" si="71"/>
        <v>377.64932562620425</v>
      </c>
      <c r="EU29" s="30">
        <f t="shared" si="71"/>
        <v>377.21324095458044</v>
      </c>
      <c r="EV29" s="30">
        <f t="shared" si="71"/>
        <v>376.77816224529028</v>
      </c>
      <c r="EW29" s="30">
        <f t="shared" si="71"/>
        <v>376.34408602150535</v>
      </c>
      <c r="EX29" s="30">
        <f t="shared" si="71"/>
        <v>375.91100882240124</v>
      </c>
      <c r="EY29" s="30">
        <f t="shared" si="71"/>
        <v>375.4789272030651</v>
      </c>
      <c r="EZ29" s="30">
        <f t="shared" si="71"/>
        <v>375.04783773440494</v>
      </c>
      <c r="FA29" s="30">
        <f t="shared" si="71"/>
        <v>374.61773700305815</v>
      </c>
      <c r="FB29" s="30">
        <f t="shared" si="71"/>
        <v>374.18862161130204</v>
      </c>
      <c r="FC29" s="30">
        <f t="shared" si="71"/>
        <v>373.76048817696415</v>
      </c>
      <c r="FD29" s="30">
        <f t="shared" si="71"/>
        <v>373.33333333333331</v>
      </c>
      <c r="FE29" s="30">
        <f t="shared" si="71"/>
        <v>372.90715372907152</v>
      </c>
      <c r="FF29" s="30">
        <f t="shared" si="71"/>
        <v>372.48194602812617</v>
      </c>
      <c r="FG29" s="30">
        <f t="shared" si="71"/>
        <v>372.05770690964317</v>
      </c>
      <c r="FH29" s="30">
        <f t="shared" si="71"/>
        <v>371.63443306788014</v>
      </c>
      <c r="FI29" s="30">
        <f t="shared" si="71"/>
        <v>371.21212121212125</v>
      </c>
      <c r="FJ29" s="30">
        <f t="shared" si="71"/>
        <v>370.790768066591</v>
      </c>
      <c r="FK29" s="30">
        <f t="shared" si="71"/>
        <v>370.37037037037038</v>
      </c>
      <c r="FL29" s="30">
        <f t="shared" si="71"/>
        <v>369.95092487731222</v>
      </c>
      <c r="FM29" s="30">
        <f t="shared" si="71"/>
        <v>369.53242835595779</v>
      </c>
      <c r="FN29" s="30">
        <f t="shared" si="71"/>
        <v>369.1148775894539</v>
      </c>
      <c r="FO29" s="30">
        <f t="shared" si="71"/>
        <v>368.69826937547026</v>
      </c>
      <c r="FP29" s="30">
        <f t="shared" si="71"/>
        <v>368.28260052611796</v>
      </c>
      <c r="FQ29" s="30">
        <f t="shared" si="71"/>
        <v>367.86786786786791</v>
      </c>
      <c r="FR29" s="30">
        <f t="shared" si="71"/>
        <v>367.45406824146977</v>
      </c>
      <c r="FS29" s="30">
        <f t="shared" si="71"/>
        <v>367.04119850187266</v>
      </c>
      <c r="FT29" s="30">
        <f t="shared" si="71"/>
        <v>366.62925551814442</v>
      </c>
      <c r="FU29" s="30">
        <f t="shared" si="71"/>
        <v>366.21823617339311</v>
      </c>
      <c r="FV29" s="30">
        <f t="shared" si="71"/>
        <v>365.80813736468832</v>
      </c>
      <c r="FW29" s="30">
        <f t="shared" si="71"/>
        <v>365.39895600298286</v>
      </c>
      <c r="FX29" s="30">
        <f t="shared" si="71"/>
        <v>364.99068901303536</v>
      </c>
      <c r="FY29" s="30">
        <f t="shared" si="71"/>
        <v>364.58333333333331</v>
      </c>
      <c r="FZ29" s="30">
        <f t="shared" si="71"/>
        <v>364.17688591601632</v>
      </c>
    </row>
    <row r="30" spans="1:182" ht="18" x14ac:dyDescent="0.35">
      <c r="A30" s="10" t="s">
        <v>24</v>
      </c>
      <c r="B30" t="s">
        <v>25</v>
      </c>
      <c r="C30" t="s">
        <v>26</v>
      </c>
    </row>
    <row r="31" spans="1:182" x14ac:dyDescent="0.25">
      <c r="H31" s="2" t="s">
        <v>14</v>
      </c>
      <c r="I31" s="2"/>
      <c r="J31" s="7">
        <v>0.125</v>
      </c>
      <c r="K31" s="2" t="s">
        <v>16</v>
      </c>
    </row>
    <row r="32" spans="1:182" x14ac:dyDescent="0.25">
      <c r="H32" s="6">
        <f>$L$2</f>
        <v>215</v>
      </c>
      <c r="I32" s="13">
        <f>I2</f>
        <v>1.5E-3</v>
      </c>
      <c r="J32" s="16">
        <v>0.125</v>
      </c>
      <c r="K32" s="6">
        <f>$N$2</f>
        <v>1.0500000000000001E-2</v>
      </c>
    </row>
    <row r="33" spans="7:182" ht="18" x14ac:dyDescent="0.35">
      <c r="G33" s="10" t="s">
        <v>27</v>
      </c>
      <c r="H33" s="63">
        <f>H32*I32/J32/K32</f>
        <v>245.71428571428569</v>
      </c>
    </row>
    <row r="35" spans="7:182" x14ac:dyDescent="0.25">
      <c r="J35">
        <f>J24</f>
        <v>14500</v>
      </c>
      <c r="K35">
        <f t="shared" ref="K35:BV35" si="72">K24</f>
        <v>14520</v>
      </c>
      <c r="L35">
        <f t="shared" si="72"/>
        <v>14540</v>
      </c>
      <c r="M35">
        <f t="shared" si="72"/>
        <v>14560</v>
      </c>
      <c r="N35">
        <f t="shared" si="72"/>
        <v>14580</v>
      </c>
      <c r="O35">
        <f t="shared" si="72"/>
        <v>14600</v>
      </c>
      <c r="P35">
        <f t="shared" si="72"/>
        <v>14620</v>
      </c>
      <c r="Q35">
        <f t="shared" si="72"/>
        <v>14640</v>
      </c>
      <c r="R35">
        <f t="shared" si="72"/>
        <v>14660</v>
      </c>
      <c r="S35">
        <f t="shared" si="72"/>
        <v>14680</v>
      </c>
      <c r="T35">
        <f t="shared" si="72"/>
        <v>14700</v>
      </c>
      <c r="U35">
        <f t="shared" si="72"/>
        <v>14720</v>
      </c>
      <c r="V35">
        <f t="shared" si="72"/>
        <v>14740</v>
      </c>
      <c r="W35">
        <f t="shared" si="72"/>
        <v>14760</v>
      </c>
      <c r="X35">
        <f t="shared" si="72"/>
        <v>14780</v>
      </c>
      <c r="Y35">
        <f t="shared" si="72"/>
        <v>14800</v>
      </c>
      <c r="Z35">
        <f t="shared" si="72"/>
        <v>14820</v>
      </c>
      <c r="AA35">
        <f t="shared" si="72"/>
        <v>14840</v>
      </c>
      <c r="AB35">
        <f t="shared" si="72"/>
        <v>14860</v>
      </c>
      <c r="AC35">
        <f t="shared" si="72"/>
        <v>14880</v>
      </c>
      <c r="AD35">
        <f t="shared" si="72"/>
        <v>14900</v>
      </c>
      <c r="AE35">
        <f t="shared" si="72"/>
        <v>14920</v>
      </c>
      <c r="AF35">
        <f t="shared" si="72"/>
        <v>14940</v>
      </c>
      <c r="AG35">
        <f t="shared" si="72"/>
        <v>14960</v>
      </c>
      <c r="AH35">
        <f t="shared" si="72"/>
        <v>14980</v>
      </c>
      <c r="AI35">
        <f t="shared" si="72"/>
        <v>15000</v>
      </c>
      <c r="AJ35">
        <f t="shared" si="72"/>
        <v>15020</v>
      </c>
      <c r="AK35">
        <f t="shared" si="72"/>
        <v>15040</v>
      </c>
      <c r="AL35">
        <f t="shared" si="72"/>
        <v>15060</v>
      </c>
      <c r="AM35">
        <f t="shared" si="72"/>
        <v>15080</v>
      </c>
      <c r="AN35">
        <f t="shared" si="72"/>
        <v>15100</v>
      </c>
      <c r="AO35">
        <f t="shared" si="72"/>
        <v>15120</v>
      </c>
      <c r="AP35">
        <f t="shared" si="72"/>
        <v>15140</v>
      </c>
      <c r="AQ35">
        <f t="shared" si="72"/>
        <v>15160</v>
      </c>
      <c r="AR35">
        <f t="shared" si="72"/>
        <v>15180</v>
      </c>
      <c r="AS35">
        <f t="shared" si="72"/>
        <v>15200</v>
      </c>
      <c r="AT35">
        <f t="shared" si="72"/>
        <v>15220</v>
      </c>
      <c r="AU35">
        <f t="shared" si="72"/>
        <v>15240</v>
      </c>
      <c r="AV35">
        <f t="shared" si="72"/>
        <v>15260</v>
      </c>
      <c r="AW35">
        <f t="shared" si="72"/>
        <v>15280</v>
      </c>
      <c r="AX35">
        <f t="shared" si="72"/>
        <v>15300</v>
      </c>
      <c r="AY35">
        <f t="shared" si="72"/>
        <v>15320</v>
      </c>
      <c r="AZ35">
        <f t="shared" si="72"/>
        <v>15340</v>
      </c>
      <c r="BA35">
        <f t="shared" si="72"/>
        <v>15360</v>
      </c>
      <c r="BB35">
        <f t="shared" si="72"/>
        <v>15380</v>
      </c>
      <c r="BC35">
        <f t="shared" si="72"/>
        <v>15400</v>
      </c>
      <c r="BD35">
        <f t="shared" si="72"/>
        <v>15420</v>
      </c>
      <c r="BE35">
        <f t="shared" si="72"/>
        <v>15440</v>
      </c>
      <c r="BF35">
        <f t="shared" si="72"/>
        <v>15460</v>
      </c>
      <c r="BG35">
        <f t="shared" si="72"/>
        <v>15480</v>
      </c>
      <c r="BH35">
        <f t="shared" si="72"/>
        <v>15500</v>
      </c>
      <c r="BI35">
        <f t="shared" si="72"/>
        <v>15520</v>
      </c>
      <c r="BJ35">
        <f t="shared" si="72"/>
        <v>15540</v>
      </c>
      <c r="BK35">
        <f t="shared" si="72"/>
        <v>15560</v>
      </c>
      <c r="BL35">
        <f t="shared" si="72"/>
        <v>15580</v>
      </c>
      <c r="BM35">
        <f t="shared" si="72"/>
        <v>15600</v>
      </c>
      <c r="BN35">
        <f t="shared" si="72"/>
        <v>15620</v>
      </c>
      <c r="BO35">
        <f t="shared" si="72"/>
        <v>15640</v>
      </c>
      <c r="BP35">
        <f t="shared" si="72"/>
        <v>15660</v>
      </c>
      <c r="BQ35">
        <f t="shared" si="72"/>
        <v>15680</v>
      </c>
      <c r="BR35">
        <f t="shared" si="72"/>
        <v>15700</v>
      </c>
      <c r="BS35">
        <f t="shared" si="72"/>
        <v>15720</v>
      </c>
      <c r="BT35">
        <f t="shared" si="72"/>
        <v>15740</v>
      </c>
      <c r="BU35">
        <f t="shared" si="72"/>
        <v>15760</v>
      </c>
      <c r="BV35">
        <f t="shared" si="72"/>
        <v>15780</v>
      </c>
      <c r="BW35">
        <f t="shared" ref="BW35:EH35" si="73">BW24</f>
        <v>15800</v>
      </c>
      <c r="BX35">
        <f t="shared" si="73"/>
        <v>15820</v>
      </c>
      <c r="BY35">
        <f t="shared" si="73"/>
        <v>15840</v>
      </c>
      <c r="BZ35">
        <f t="shared" si="73"/>
        <v>15860</v>
      </c>
      <c r="CA35">
        <f t="shared" si="73"/>
        <v>15880</v>
      </c>
      <c r="CB35">
        <f t="shared" si="73"/>
        <v>15900</v>
      </c>
      <c r="CC35">
        <f t="shared" si="73"/>
        <v>15920</v>
      </c>
      <c r="CD35">
        <f t="shared" si="73"/>
        <v>15940</v>
      </c>
      <c r="CE35">
        <f t="shared" si="73"/>
        <v>15960</v>
      </c>
      <c r="CF35">
        <f t="shared" si="73"/>
        <v>15980</v>
      </c>
      <c r="CG35">
        <f t="shared" si="73"/>
        <v>16000</v>
      </c>
      <c r="CH35">
        <f t="shared" si="73"/>
        <v>16020</v>
      </c>
      <c r="CI35">
        <f t="shared" si="73"/>
        <v>16040</v>
      </c>
      <c r="CJ35">
        <f t="shared" si="73"/>
        <v>16060</v>
      </c>
      <c r="CK35">
        <f t="shared" si="73"/>
        <v>16080</v>
      </c>
      <c r="CL35">
        <f t="shared" si="73"/>
        <v>16100</v>
      </c>
      <c r="CM35">
        <f t="shared" si="73"/>
        <v>16120</v>
      </c>
      <c r="CN35">
        <f t="shared" si="73"/>
        <v>16140</v>
      </c>
      <c r="CO35">
        <f t="shared" si="73"/>
        <v>16160</v>
      </c>
      <c r="CP35">
        <f t="shared" si="73"/>
        <v>16180</v>
      </c>
      <c r="CQ35">
        <f t="shared" si="73"/>
        <v>16200</v>
      </c>
      <c r="CR35">
        <f t="shared" si="73"/>
        <v>16220</v>
      </c>
      <c r="CS35">
        <f t="shared" si="73"/>
        <v>16240</v>
      </c>
      <c r="CT35">
        <f t="shared" si="73"/>
        <v>16260</v>
      </c>
      <c r="CU35">
        <f t="shared" si="73"/>
        <v>16280</v>
      </c>
      <c r="CV35">
        <f t="shared" si="73"/>
        <v>16300</v>
      </c>
      <c r="CW35">
        <f t="shared" si="73"/>
        <v>16320</v>
      </c>
      <c r="CX35">
        <f t="shared" si="73"/>
        <v>16340</v>
      </c>
      <c r="CY35">
        <f t="shared" si="73"/>
        <v>16360</v>
      </c>
      <c r="CZ35">
        <f t="shared" si="73"/>
        <v>16380</v>
      </c>
      <c r="DA35">
        <f t="shared" si="73"/>
        <v>16400</v>
      </c>
      <c r="DB35">
        <f t="shared" si="73"/>
        <v>16420</v>
      </c>
      <c r="DC35">
        <f t="shared" si="73"/>
        <v>16440</v>
      </c>
      <c r="DD35">
        <f t="shared" si="73"/>
        <v>16460</v>
      </c>
      <c r="DE35">
        <f t="shared" si="73"/>
        <v>16480</v>
      </c>
      <c r="DF35">
        <f t="shared" si="73"/>
        <v>16500</v>
      </c>
      <c r="DG35">
        <f t="shared" si="73"/>
        <v>16520</v>
      </c>
      <c r="DH35">
        <f t="shared" si="73"/>
        <v>16540</v>
      </c>
      <c r="DI35">
        <f t="shared" si="73"/>
        <v>16560</v>
      </c>
      <c r="DJ35">
        <f t="shared" si="73"/>
        <v>16580</v>
      </c>
      <c r="DK35">
        <f t="shared" si="73"/>
        <v>16600</v>
      </c>
      <c r="DL35">
        <f t="shared" si="73"/>
        <v>16620</v>
      </c>
      <c r="DM35">
        <f t="shared" si="73"/>
        <v>16640</v>
      </c>
      <c r="DN35">
        <f t="shared" si="73"/>
        <v>16660</v>
      </c>
      <c r="DO35">
        <f t="shared" si="73"/>
        <v>16680</v>
      </c>
      <c r="DP35">
        <f t="shared" si="73"/>
        <v>16700</v>
      </c>
      <c r="DQ35">
        <f t="shared" si="73"/>
        <v>16720</v>
      </c>
      <c r="DR35">
        <f t="shared" si="73"/>
        <v>16740</v>
      </c>
      <c r="DS35">
        <f t="shared" si="73"/>
        <v>16760</v>
      </c>
      <c r="DT35">
        <f t="shared" si="73"/>
        <v>16780</v>
      </c>
      <c r="DU35">
        <f t="shared" si="73"/>
        <v>16800</v>
      </c>
      <c r="DV35">
        <f t="shared" si="73"/>
        <v>16820</v>
      </c>
      <c r="DW35">
        <f t="shared" si="73"/>
        <v>16840</v>
      </c>
      <c r="DX35">
        <f t="shared" si="73"/>
        <v>16860</v>
      </c>
      <c r="DY35">
        <f t="shared" si="73"/>
        <v>16880</v>
      </c>
      <c r="DZ35">
        <f t="shared" si="73"/>
        <v>16900</v>
      </c>
      <c r="EA35">
        <f t="shared" si="73"/>
        <v>16920</v>
      </c>
      <c r="EB35">
        <f t="shared" si="73"/>
        <v>16940</v>
      </c>
      <c r="EC35">
        <f t="shared" si="73"/>
        <v>16960</v>
      </c>
      <c r="ED35">
        <f t="shared" si="73"/>
        <v>16980</v>
      </c>
      <c r="EE35">
        <f t="shared" si="73"/>
        <v>17000</v>
      </c>
      <c r="EF35">
        <f t="shared" si="73"/>
        <v>17020</v>
      </c>
      <c r="EG35">
        <f t="shared" si="73"/>
        <v>17040</v>
      </c>
      <c r="EH35">
        <f t="shared" si="73"/>
        <v>17060</v>
      </c>
      <c r="EI35">
        <f t="shared" ref="EI35:FZ35" si="74">EI24</f>
        <v>17080</v>
      </c>
      <c r="EJ35">
        <f t="shared" si="74"/>
        <v>17100</v>
      </c>
      <c r="EK35">
        <f t="shared" si="74"/>
        <v>17120</v>
      </c>
      <c r="EL35">
        <f t="shared" si="74"/>
        <v>17140</v>
      </c>
      <c r="EM35">
        <f t="shared" si="74"/>
        <v>17160</v>
      </c>
      <c r="EN35">
        <f t="shared" si="74"/>
        <v>17180</v>
      </c>
      <c r="EO35">
        <f t="shared" si="74"/>
        <v>17200</v>
      </c>
      <c r="EP35">
        <f t="shared" si="74"/>
        <v>17220</v>
      </c>
      <c r="EQ35">
        <f t="shared" si="74"/>
        <v>17240</v>
      </c>
      <c r="ER35">
        <f t="shared" si="74"/>
        <v>17260</v>
      </c>
      <c r="ES35">
        <f t="shared" si="74"/>
        <v>17280</v>
      </c>
      <c r="ET35">
        <f t="shared" si="74"/>
        <v>17300</v>
      </c>
      <c r="EU35">
        <f t="shared" si="74"/>
        <v>17320</v>
      </c>
      <c r="EV35">
        <f t="shared" si="74"/>
        <v>17340</v>
      </c>
      <c r="EW35">
        <f t="shared" si="74"/>
        <v>17360</v>
      </c>
      <c r="EX35">
        <f t="shared" si="74"/>
        <v>17380</v>
      </c>
      <c r="EY35">
        <f t="shared" si="74"/>
        <v>17400</v>
      </c>
      <c r="EZ35">
        <f t="shared" si="74"/>
        <v>17420</v>
      </c>
      <c r="FA35">
        <f t="shared" si="74"/>
        <v>17440</v>
      </c>
      <c r="FB35">
        <f t="shared" si="74"/>
        <v>17460</v>
      </c>
      <c r="FC35">
        <f t="shared" si="74"/>
        <v>17480</v>
      </c>
      <c r="FD35">
        <f t="shared" si="74"/>
        <v>17500</v>
      </c>
      <c r="FE35">
        <f t="shared" si="74"/>
        <v>17520</v>
      </c>
      <c r="FF35">
        <f t="shared" si="74"/>
        <v>17540</v>
      </c>
      <c r="FG35">
        <f t="shared" si="74"/>
        <v>17560</v>
      </c>
      <c r="FH35">
        <f t="shared" si="74"/>
        <v>17580</v>
      </c>
      <c r="FI35">
        <f t="shared" si="74"/>
        <v>17600</v>
      </c>
      <c r="FJ35">
        <f t="shared" si="74"/>
        <v>17620</v>
      </c>
      <c r="FK35">
        <f t="shared" si="74"/>
        <v>17640</v>
      </c>
      <c r="FL35">
        <f t="shared" si="74"/>
        <v>17660</v>
      </c>
      <c r="FM35">
        <f t="shared" si="74"/>
        <v>17680</v>
      </c>
      <c r="FN35">
        <f t="shared" si="74"/>
        <v>17700</v>
      </c>
      <c r="FO35">
        <f t="shared" si="74"/>
        <v>17720</v>
      </c>
      <c r="FP35">
        <f t="shared" si="74"/>
        <v>17740</v>
      </c>
      <c r="FQ35">
        <f t="shared" si="74"/>
        <v>17760</v>
      </c>
      <c r="FR35">
        <f t="shared" si="74"/>
        <v>17780</v>
      </c>
      <c r="FS35">
        <f t="shared" si="74"/>
        <v>17800</v>
      </c>
      <c r="FT35">
        <f t="shared" si="74"/>
        <v>17820</v>
      </c>
      <c r="FU35">
        <f t="shared" si="74"/>
        <v>17840</v>
      </c>
      <c r="FV35">
        <f t="shared" si="74"/>
        <v>17860</v>
      </c>
      <c r="FW35">
        <f t="shared" si="74"/>
        <v>17880</v>
      </c>
      <c r="FX35">
        <f t="shared" si="74"/>
        <v>17900</v>
      </c>
      <c r="FY35">
        <f t="shared" si="74"/>
        <v>17920</v>
      </c>
      <c r="FZ35">
        <f t="shared" si="74"/>
        <v>17940</v>
      </c>
    </row>
    <row r="38" spans="7:182" x14ac:dyDescent="0.25">
      <c r="J38">
        <f t="shared" ref="J38:AO38" si="75">J10</f>
        <v>14500</v>
      </c>
      <c r="K38">
        <f t="shared" si="75"/>
        <v>14520</v>
      </c>
      <c r="L38">
        <f t="shared" si="75"/>
        <v>14540</v>
      </c>
      <c r="M38">
        <f t="shared" si="75"/>
        <v>14560</v>
      </c>
      <c r="N38">
        <f t="shared" si="75"/>
        <v>14580</v>
      </c>
      <c r="O38">
        <f t="shared" si="75"/>
        <v>14600</v>
      </c>
      <c r="P38">
        <f t="shared" si="75"/>
        <v>14620</v>
      </c>
      <c r="Q38">
        <f t="shared" si="75"/>
        <v>14640</v>
      </c>
      <c r="R38">
        <f t="shared" si="75"/>
        <v>14660</v>
      </c>
      <c r="S38">
        <f t="shared" si="75"/>
        <v>14680</v>
      </c>
      <c r="T38">
        <f t="shared" si="75"/>
        <v>14700</v>
      </c>
      <c r="U38">
        <f t="shared" si="75"/>
        <v>14720</v>
      </c>
      <c r="V38">
        <f t="shared" si="75"/>
        <v>14740</v>
      </c>
      <c r="W38">
        <f t="shared" si="75"/>
        <v>14760</v>
      </c>
      <c r="X38">
        <f t="shared" si="75"/>
        <v>14780</v>
      </c>
      <c r="Y38">
        <f t="shared" si="75"/>
        <v>14800</v>
      </c>
      <c r="Z38">
        <f t="shared" si="75"/>
        <v>14820</v>
      </c>
      <c r="AA38">
        <f t="shared" si="75"/>
        <v>14840</v>
      </c>
      <c r="AB38">
        <f t="shared" si="75"/>
        <v>14860</v>
      </c>
      <c r="AC38">
        <f t="shared" si="75"/>
        <v>14880</v>
      </c>
      <c r="AD38">
        <f t="shared" si="75"/>
        <v>14900</v>
      </c>
      <c r="AE38">
        <f t="shared" si="75"/>
        <v>14920</v>
      </c>
      <c r="AF38">
        <f t="shared" si="75"/>
        <v>14940</v>
      </c>
      <c r="AG38">
        <f t="shared" si="75"/>
        <v>14960</v>
      </c>
      <c r="AH38">
        <f t="shared" si="75"/>
        <v>14980</v>
      </c>
      <c r="AI38">
        <f t="shared" si="75"/>
        <v>15000</v>
      </c>
      <c r="AJ38">
        <f t="shared" si="75"/>
        <v>15020</v>
      </c>
      <c r="AK38">
        <f t="shared" si="75"/>
        <v>15040</v>
      </c>
      <c r="AL38">
        <f t="shared" si="75"/>
        <v>15060</v>
      </c>
      <c r="AM38">
        <f t="shared" si="75"/>
        <v>15080</v>
      </c>
      <c r="AN38">
        <f t="shared" si="75"/>
        <v>15100</v>
      </c>
      <c r="AO38">
        <f t="shared" si="75"/>
        <v>15120</v>
      </c>
      <c r="AP38">
        <f t="shared" ref="AP38:BU38" si="76">AP10</f>
        <v>15140</v>
      </c>
      <c r="AQ38">
        <f t="shared" si="76"/>
        <v>15160</v>
      </c>
      <c r="AR38">
        <f t="shared" si="76"/>
        <v>15180</v>
      </c>
      <c r="AS38">
        <f t="shared" si="76"/>
        <v>15200</v>
      </c>
      <c r="AT38">
        <f t="shared" si="76"/>
        <v>15220</v>
      </c>
      <c r="AU38">
        <f t="shared" si="76"/>
        <v>15240</v>
      </c>
      <c r="AV38">
        <f t="shared" si="76"/>
        <v>15260</v>
      </c>
      <c r="AW38">
        <f t="shared" si="76"/>
        <v>15280</v>
      </c>
      <c r="AX38">
        <f t="shared" si="76"/>
        <v>15300</v>
      </c>
      <c r="AY38">
        <f t="shared" si="76"/>
        <v>15320</v>
      </c>
      <c r="AZ38">
        <f t="shared" si="76"/>
        <v>15340</v>
      </c>
      <c r="BA38">
        <f t="shared" si="76"/>
        <v>15360</v>
      </c>
      <c r="BB38">
        <f t="shared" si="76"/>
        <v>15380</v>
      </c>
      <c r="BC38">
        <f t="shared" si="76"/>
        <v>15400</v>
      </c>
      <c r="BD38">
        <f t="shared" si="76"/>
        <v>15420</v>
      </c>
      <c r="BE38">
        <f t="shared" si="76"/>
        <v>15440</v>
      </c>
      <c r="BF38">
        <f t="shared" si="76"/>
        <v>15460</v>
      </c>
      <c r="BG38">
        <f t="shared" si="76"/>
        <v>15480</v>
      </c>
      <c r="BH38">
        <f t="shared" si="76"/>
        <v>15500</v>
      </c>
      <c r="BI38">
        <f t="shared" si="76"/>
        <v>15520</v>
      </c>
      <c r="BJ38">
        <f t="shared" si="76"/>
        <v>15540</v>
      </c>
      <c r="BK38">
        <f t="shared" si="76"/>
        <v>15560</v>
      </c>
      <c r="BL38">
        <f t="shared" si="76"/>
        <v>15580</v>
      </c>
      <c r="BM38">
        <f t="shared" si="76"/>
        <v>15600</v>
      </c>
      <c r="BN38">
        <f t="shared" si="76"/>
        <v>15620</v>
      </c>
      <c r="BO38">
        <f t="shared" si="76"/>
        <v>15640</v>
      </c>
      <c r="BP38">
        <f t="shared" si="76"/>
        <v>15660</v>
      </c>
      <c r="BQ38">
        <f t="shared" si="76"/>
        <v>15680</v>
      </c>
      <c r="BR38">
        <f t="shared" si="76"/>
        <v>15700</v>
      </c>
      <c r="BS38">
        <f t="shared" si="76"/>
        <v>15720</v>
      </c>
      <c r="BT38">
        <f t="shared" si="76"/>
        <v>15740</v>
      </c>
      <c r="BU38">
        <f t="shared" si="76"/>
        <v>15760</v>
      </c>
      <c r="BV38">
        <f t="shared" ref="BV38:DA38" si="77">BV10</f>
        <v>15780</v>
      </c>
      <c r="BW38">
        <f t="shared" si="77"/>
        <v>15800</v>
      </c>
      <c r="BX38">
        <f t="shared" si="77"/>
        <v>15820</v>
      </c>
      <c r="BY38">
        <f t="shared" si="77"/>
        <v>15840</v>
      </c>
      <c r="BZ38">
        <f t="shared" si="77"/>
        <v>15860</v>
      </c>
      <c r="CA38">
        <f t="shared" si="77"/>
        <v>15880</v>
      </c>
      <c r="CB38">
        <f t="shared" si="77"/>
        <v>15900</v>
      </c>
      <c r="CC38">
        <f t="shared" si="77"/>
        <v>15920</v>
      </c>
      <c r="CD38">
        <f t="shared" si="77"/>
        <v>15940</v>
      </c>
      <c r="CE38">
        <f t="shared" si="77"/>
        <v>15960</v>
      </c>
      <c r="CF38">
        <f t="shared" si="77"/>
        <v>15980</v>
      </c>
      <c r="CG38">
        <f t="shared" si="77"/>
        <v>16000</v>
      </c>
      <c r="CH38">
        <f t="shared" si="77"/>
        <v>16020</v>
      </c>
      <c r="CI38">
        <f t="shared" si="77"/>
        <v>16040</v>
      </c>
      <c r="CJ38">
        <f t="shared" si="77"/>
        <v>16060</v>
      </c>
      <c r="CK38">
        <f t="shared" si="77"/>
        <v>16080</v>
      </c>
      <c r="CL38">
        <f t="shared" si="77"/>
        <v>16100</v>
      </c>
      <c r="CM38">
        <f t="shared" si="77"/>
        <v>16120</v>
      </c>
      <c r="CN38">
        <f t="shared" si="77"/>
        <v>16140</v>
      </c>
      <c r="CO38">
        <f t="shared" si="77"/>
        <v>16160</v>
      </c>
      <c r="CP38">
        <f t="shared" si="77"/>
        <v>16180</v>
      </c>
      <c r="CQ38">
        <f t="shared" si="77"/>
        <v>16200</v>
      </c>
      <c r="CR38">
        <f t="shared" si="77"/>
        <v>16220</v>
      </c>
      <c r="CS38">
        <f t="shared" si="77"/>
        <v>16240</v>
      </c>
      <c r="CT38">
        <f t="shared" si="77"/>
        <v>16260</v>
      </c>
      <c r="CU38">
        <f t="shared" si="77"/>
        <v>16280</v>
      </c>
      <c r="CV38">
        <f t="shared" si="77"/>
        <v>16300</v>
      </c>
      <c r="CW38">
        <f t="shared" si="77"/>
        <v>16320</v>
      </c>
      <c r="CX38">
        <f t="shared" si="77"/>
        <v>16340</v>
      </c>
      <c r="CY38">
        <f t="shared" si="77"/>
        <v>16360</v>
      </c>
      <c r="CZ38">
        <f t="shared" si="77"/>
        <v>16380</v>
      </c>
      <c r="DA38">
        <f t="shared" si="77"/>
        <v>16400</v>
      </c>
      <c r="DB38">
        <f t="shared" ref="DB38:EG38" si="78">DB10</f>
        <v>16420</v>
      </c>
      <c r="DC38">
        <f t="shared" si="78"/>
        <v>16440</v>
      </c>
      <c r="DD38">
        <f t="shared" si="78"/>
        <v>16460</v>
      </c>
      <c r="DE38">
        <f t="shared" si="78"/>
        <v>16480</v>
      </c>
      <c r="DF38">
        <f t="shared" si="78"/>
        <v>16500</v>
      </c>
      <c r="DG38">
        <f t="shared" si="78"/>
        <v>16520</v>
      </c>
      <c r="DH38">
        <f t="shared" si="78"/>
        <v>16540</v>
      </c>
      <c r="DI38">
        <f t="shared" si="78"/>
        <v>16560</v>
      </c>
      <c r="DJ38">
        <f t="shared" si="78"/>
        <v>16580</v>
      </c>
      <c r="DK38">
        <f t="shared" si="78"/>
        <v>16600</v>
      </c>
      <c r="DL38">
        <f t="shared" si="78"/>
        <v>16620</v>
      </c>
      <c r="DM38">
        <f t="shared" si="78"/>
        <v>16640</v>
      </c>
      <c r="DN38">
        <f t="shared" si="78"/>
        <v>16660</v>
      </c>
      <c r="DO38">
        <f t="shared" si="78"/>
        <v>16680</v>
      </c>
      <c r="DP38">
        <f t="shared" si="78"/>
        <v>16700</v>
      </c>
      <c r="DQ38">
        <f t="shared" si="78"/>
        <v>16720</v>
      </c>
      <c r="DR38">
        <f t="shared" si="78"/>
        <v>16740</v>
      </c>
      <c r="DS38">
        <f t="shared" si="78"/>
        <v>16760</v>
      </c>
      <c r="DT38">
        <f t="shared" si="78"/>
        <v>16780</v>
      </c>
      <c r="DU38">
        <f t="shared" si="78"/>
        <v>16800</v>
      </c>
      <c r="DV38">
        <f t="shared" si="78"/>
        <v>16820</v>
      </c>
      <c r="DW38">
        <f t="shared" si="78"/>
        <v>16840</v>
      </c>
      <c r="DX38">
        <f t="shared" si="78"/>
        <v>16860</v>
      </c>
      <c r="DY38">
        <f t="shared" si="78"/>
        <v>16880</v>
      </c>
      <c r="DZ38">
        <f t="shared" si="78"/>
        <v>16900</v>
      </c>
      <c r="EA38">
        <f t="shared" si="78"/>
        <v>16920</v>
      </c>
      <c r="EB38">
        <f t="shared" si="78"/>
        <v>16940</v>
      </c>
      <c r="EC38">
        <f t="shared" si="78"/>
        <v>16960</v>
      </c>
      <c r="ED38">
        <f t="shared" si="78"/>
        <v>16980</v>
      </c>
      <c r="EE38">
        <f t="shared" si="78"/>
        <v>17000</v>
      </c>
      <c r="EF38">
        <f t="shared" si="78"/>
        <v>17020</v>
      </c>
      <c r="EG38">
        <f t="shared" si="78"/>
        <v>17040</v>
      </c>
      <c r="EH38">
        <f t="shared" ref="EH38:FM38" si="79">EH10</f>
        <v>17060</v>
      </c>
      <c r="EI38">
        <f t="shared" si="79"/>
        <v>17080</v>
      </c>
      <c r="EJ38">
        <f t="shared" si="79"/>
        <v>17100</v>
      </c>
      <c r="EK38">
        <f t="shared" si="79"/>
        <v>17120</v>
      </c>
      <c r="EL38">
        <f t="shared" si="79"/>
        <v>17140</v>
      </c>
      <c r="EM38">
        <f t="shared" si="79"/>
        <v>17160</v>
      </c>
      <c r="EN38">
        <f t="shared" si="79"/>
        <v>17180</v>
      </c>
      <c r="EO38">
        <f t="shared" si="79"/>
        <v>17200</v>
      </c>
      <c r="EP38">
        <f t="shared" si="79"/>
        <v>17220</v>
      </c>
      <c r="EQ38">
        <f t="shared" si="79"/>
        <v>17240</v>
      </c>
      <c r="ER38">
        <f t="shared" si="79"/>
        <v>17260</v>
      </c>
      <c r="ES38">
        <f t="shared" si="79"/>
        <v>17280</v>
      </c>
      <c r="ET38">
        <f t="shared" si="79"/>
        <v>17300</v>
      </c>
      <c r="EU38">
        <f t="shared" si="79"/>
        <v>17320</v>
      </c>
      <c r="EV38">
        <f t="shared" si="79"/>
        <v>17340</v>
      </c>
      <c r="EW38">
        <f t="shared" si="79"/>
        <v>17360</v>
      </c>
      <c r="EX38">
        <f t="shared" si="79"/>
        <v>17380</v>
      </c>
      <c r="EY38">
        <f t="shared" si="79"/>
        <v>17400</v>
      </c>
      <c r="EZ38">
        <f t="shared" si="79"/>
        <v>17420</v>
      </c>
      <c r="FA38">
        <f t="shared" si="79"/>
        <v>17440</v>
      </c>
      <c r="FB38">
        <f t="shared" si="79"/>
        <v>17460</v>
      </c>
      <c r="FC38">
        <f t="shared" si="79"/>
        <v>17480</v>
      </c>
      <c r="FD38">
        <f t="shared" si="79"/>
        <v>17500</v>
      </c>
      <c r="FE38">
        <f t="shared" si="79"/>
        <v>17520</v>
      </c>
      <c r="FF38">
        <f t="shared" si="79"/>
        <v>17540</v>
      </c>
      <c r="FG38">
        <f t="shared" si="79"/>
        <v>17560</v>
      </c>
      <c r="FH38">
        <f t="shared" si="79"/>
        <v>17580</v>
      </c>
      <c r="FI38">
        <f t="shared" si="79"/>
        <v>17600</v>
      </c>
      <c r="FJ38">
        <f t="shared" si="79"/>
        <v>17620</v>
      </c>
      <c r="FK38">
        <f t="shared" si="79"/>
        <v>17640</v>
      </c>
      <c r="FL38">
        <f t="shared" si="79"/>
        <v>17660</v>
      </c>
      <c r="FM38">
        <f t="shared" si="79"/>
        <v>17680</v>
      </c>
      <c r="FN38">
        <f t="shared" ref="FN38:FZ38" si="80">FN10</f>
        <v>17700</v>
      </c>
      <c r="FO38">
        <f t="shared" si="80"/>
        <v>17720</v>
      </c>
      <c r="FP38">
        <f t="shared" si="80"/>
        <v>17740</v>
      </c>
      <c r="FQ38">
        <f t="shared" si="80"/>
        <v>17760</v>
      </c>
      <c r="FR38">
        <f t="shared" si="80"/>
        <v>17780</v>
      </c>
      <c r="FS38">
        <f t="shared" si="80"/>
        <v>17800</v>
      </c>
      <c r="FT38">
        <f t="shared" si="80"/>
        <v>17820</v>
      </c>
      <c r="FU38">
        <f t="shared" si="80"/>
        <v>17840</v>
      </c>
      <c r="FV38">
        <f t="shared" si="80"/>
        <v>17860</v>
      </c>
      <c r="FW38">
        <f t="shared" si="80"/>
        <v>17880</v>
      </c>
      <c r="FX38">
        <f t="shared" si="80"/>
        <v>17900</v>
      </c>
      <c r="FY38">
        <f t="shared" si="80"/>
        <v>17920</v>
      </c>
      <c r="FZ38">
        <f t="shared" si="80"/>
        <v>17940</v>
      </c>
    </row>
  </sheetData>
  <sheetProtection password="FBB4" sheet="1" objects="1" scenarios="1"/>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A114"/>
  <sheetViews>
    <sheetView zoomScale="80" zoomScaleNormal="80" workbookViewId="0">
      <pane xSplit="1" ySplit="3" topLeftCell="B4" activePane="bottomRight" state="frozenSplit"/>
      <selection activeCell="D13" sqref="D13"/>
      <selection pane="topRight" activeCell="D13" sqref="D13"/>
      <selection pane="bottomLeft" activeCell="D13" sqref="D13"/>
      <selection pane="bottomRight" activeCell="D105" sqref="D105"/>
    </sheetView>
  </sheetViews>
  <sheetFormatPr baseColWidth="10" defaultRowHeight="15" x14ac:dyDescent="0.25"/>
  <cols>
    <col min="2" max="2" width="12.140625" customWidth="1"/>
    <col min="12" max="12" width="12.85546875" bestFit="1" customWidth="1"/>
    <col min="16" max="16" width="12.5703125" customWidth="1"/>
    <col min="17" max="182" width="4.85546875" customWidth="1"/>
    <col min="183" max="183" width="6.140625" customWidth="1"/>
  </cols>
  <sheetData>
    <row r="1" spans="1:16" ht="15.75" x14ac:dyDescent="0.45">
      <c r="B1" s="2" t="s">
        <v>12</v>
      </c>
      <c r="C1" s="1"/>
      <c r="D1" s="2" t="s">
        <v>13</v>
      </c>
      <c r="G1" s="2" t="s">
        <v>12</v>
      </c>
      <c r="H1" s="2" t="s">
        <v>13</v>
      </c>
      <c r="I1" s="1"/>
      <c r="J1" s="2" t="s">
        <v>17</v>
      </c>
      <c r="K1" s="2"/>
      <c r="L1" s="2" t="s">
        <v>14</v>
      </c>
      <c r="M1" s="9" t="s">
        <v>15</v>
      </c>
      <c r="N1" s="2" t="s">
        <v>16</v>
      </c>
      <c r="O1" s="10" t="s">
        <v>18</v>
      </c>
      <c r="P1" s="3" t="s">
        <v>19</v>
      </c>
    </row>
    <row r="2" spans="1:16" ht="14.25" x14ac:dyDescent="0.45">
      <c r="A2" t="s">
        <v>20</v>
      </c>
      <c r="B2" s="11">
        <f>G2</f>
        <v>1</v>
      </c>
      <c r="C2" s="12">
        <f>I2</f>
        <v>1.5E-3</v>
      </c>
      <c r="D2" s="5">
        <f>H2</f>
        <v>3</v>
      </c>
      <c r="G2" s="4">
        <v>1</v>
      </c>
      <c r="H2" s="5">
        <v>3</v>
      </c>
      <c r="I2" s="13">
        <v>1.5E-3</v>
      </c>
      <c r="J2" s="14">
        <v>1000</v>
      </c>
      <c r="K2" s="2">
        <v>7000</v>
      </c>
      <c r="L2" s="6">
        <f>'graphiques K2 et K1'!U3</f>
        <v>215</v>
      </c>
      <c r="M2" s="7">
        <v>1</v>
      </c>
      <c r="N2" s="6">
        <f>'graphiques K2 et K1'!V3</f>
        <v>1.0500000000000001E-2</v>
      </c>
      <c r="O2" s="10">
        <v>10</v>
      </c>
      <c r="P2" s="6">
        <v>1000</v>
      </c>
    </row>
    <row r="3" spans="1:16" ht="15.75" x14ac:dyDescent="0.55000000000000004">
      <c r="A3" s="10" t="s">
        <v>21</v>
      </c>
      <c r="B3" s="15">
        <f>1/C2/D2/B2</f>
        <v>222.2222222222222</v>
      </c>
      <c r="M3" s="16">
        <f>M2</f>
        <v>1</v>
      </c>
    </row>
    <row r="5" spans="1:16" ht="15.75" x14ac:dyDescent="0.45">
      <c r="B5" s="2" t="s">
        <v>17</v>
      </c>
      <c r="C5" s="1"/>
      <c r="D5" s="2" t="s">
        <v>13</v>
      </c>
    </row>
    <row r="6" spans="1:16" ht="14.25" x14ac:dyDescent="0.45">
      <c r="A6" t="s">
        <v>22</v>
      </c>
      <c r="B6" s="17">
        <f>J2</f>
        <v>1000</v>
      </c>
      <c r="C6" s="12">
        <f>I2</f>
        <v>1.5E-3</v>
      </c>
      <c r="D6" s="5">
        <f>H2</f>
        <v>3</v>
      </c>
    </row>
    <row r="7" spans="1:16" ht="15.75" x14ac:dyDescent="0.55000000000000004">
      <c r="A7" s="10" t="s">
        <v>21</v>
      </c>
      <c r="B7" s="15">
        <f>1/C6/D6/B6*100</f>
        <v>22.222222222222221</v>
      </c>
    </row>
    <row r="10" spans="1:16" ht="15.75" x14ac:dyDescent="0.45">
      <c r="B10" s="2"/>
      <c r="C10" s="2" t="s">
        <v>14</v>
      </c>
      <c r="D10" s="2" t="s">
        <v>17</v>
      </c>
      <c r="E10" s="2" t="s">
        <v>13</v>
      </c>
      <c r="F10" s="7">
        <v>0.125</v>
      </c>
    </row>
    <row r="11" spans="1:16" ht="14.25" x14ac:dyDescent="0.45">
      <c r="B11" s="18">
        <f>K2</f>
        <v>7000</v>
      </c>
      <c r="C11" s="19">
        <f>L2</f>
        <v>215</v>
      </c>
      <c r="D11" s="17">
        <f>J2</f>
        <v>1000</v>
      </c>
      <c r="E11" s="5">
        <f>H2</f>
        <v>3</v>
      </c>
      <c r="F11" s="16">
        <f>M3</f>
        <v>1</v>
      </c>
    </row>
    <row r="12" spans="1:16" ht="15.75" x14ac:dyDescent="0.55000000000000004">
      <c r="A12" s="10" t="s">
        <v>23</v>
      </c>
      <c r="B12" s="15">
        <f>B11*C11/D11/E11/F11</f>
        <v>501.66666666666669</v>
      </c>
    </row>
    <row r="14" spans="1:16" ht="15.75" x14ac:dyDescent="0.55000000000000004">
      <c r="A14" s="10" t="s">
        <v>24</v>
      </c>
      <c r="B14" t="s">
        <v>25</v>
      </c>
      <c r="C14" t="s">
        <v>26</v>
      </c>
    </row>
    <row r="20" spans="1:183" x14ac:dyDescent="0.25">
      <c r="B20" s="2" t="s">
        <v>14</v>
      </c>
      <c r="C20" s="2"/>
      <c r="D20" s="7">
        <v>0.125</v>
      </c>
      <c r="E20" s="2" t="s">
        <v>16</v>
      </c>
    </row>
    <row r="21" spans="1:183" x14ac:dyDescent="0.25">
      <c r="B21" s="19">
        <f>L2</f>
        <v>215</v>
      </c>
      <c r="C21" s="13">
        <f>I2</f>
        <v>1.5E-3</v>
      </c>
      <c r="D21" s="16">
        <v>0.125</v>
      </c>
      <c r="E21" s="6">
        <f>N2</f>
        <v>1.0500000000000001E-2</v>
      </c>
    </row>
    <row r="22" spans="1:183" ht="18" x14ac:dyDescent="0.35">
      <c r="A22" s="10" t="s">
        <v>27</v>
      </c>
      <c r="B22" s="20">
        <f>B21*C21/D21/E21</f>
        <v>245.71428571428569</v>
      </c>
    </row>
    <row r="23" spans="1:183" x14ac:dyDescent="0.25">
      <c r="H23">
        <v>2</v>
      </c>
      <c r="I23" t="s">
        <v>28</v>
      </c>
      <c r="J23">
        <v>10</v>
      </c>
      <c r="K23">
        <f>J23+$H$23</f>
        <v>12</v>
      </c>
      <c r="L23">
        <f t="shared" ref="L23:BW23" si="0">K23+$H$23</f>
        <v>14</v>
      </c>
      <c r="M23">
        <f t="shared" si="0"/>
        <v>16</v>
      </c>
      <c r="N23">
        <f t="shared" si="0"/>
        <v>18</v>
      </c>
      <c r="O23">
        <f t="shared" si="0"/>
        <v>20</v>
      </c>
      <c r="P23">
        <f t="shared" si="0"/>
        <v>22</v>
      </c>
      <c r="Q23">
        <f t="shared" si="0"/>
        <v>24</v>
      </c>
      <c r="R23">
        <f t="shared" si="0"/>
        <v>26</v>
      </c>
      <c r="S23">
        <f t="shared" si="0"/>
        <v>28</v>
      </c>
      <c r="T23">
        <f t="shared" si="0"/>
        <v>30</v>
      </c>
      <c r="U23">
        <f t="shared" si="0"/>
        <v>32</v>
      </c>
      <c r="V23">
        <f t="shared" si="0"/>
        <v>34</v>
      </c>
      <c r="W23">
        <f t="shared" si="0"/>
        <v>36</v>
      </c>
      <c r="X23">
        <f t="shared" si="0"/>
        <v>38</v>
      </c>
      <c r="Y23">
        <f t="shared" si="0"/>
        <v>40</v>
      </c>
      <c r="Z23">
        <f t="shared" si="0"/>
        <v>42</v>
      </c>
      <c r="AA23">
        <f t="shared" si="0"/>
        <v>44</v>
      </c>
      <c r="AB23">
        <f t="shared" si="0"/>
        <v>46</v>
      </c>
      <c r="AC23">
        <f t="shared" si="0"/>
        <v>48</v>
      </c>
      <c r="AD23">
        <f t="shared" si="0"/>
        <v>50</v>
      </c>
      <c r="AE23">
        <f t="shared" si="0"/>
        <v>52</v>
      </c>
      <c r="AF23">
        <f t="shared" si="0"/>
        <v>54</v>
      </c>
      <c r="AG23">
        <f t="shared" si="0"/>
        <v>56</v>
      </c>
      <c r="AH23">
        <f t="shared" si="0"/>
        <v>58</v>
      </c>
      <c r="AI23">
        <f t="shared" si="0"/>
        <v>60</v>
      </c>
      <c r="AJ23">
        <f t="shared" si="0"/>
        <v>62</v>
      </c>
      <c r="AK23">
        <f t="shared" si="0"/>
        <v>64</v>
      </c>
      <c r="AL23">
        <f t="shared" si="0"/>
        <v>66</v>
      </c>
      <c r="AM23">
        <f t="shared" si="0"/>
        <v>68</v>
      </c>
      <c r="AN23">
        <f t="shared" si="0"/>
        <v>70</v>
      </c>
      <c r="AO23">
        <f t="shared" si="0"/>
        <v>72</v>
      </c>
      <c r="AP23">
        <f t="shared" si="0"/>
        <v>74</v>
      </c>
      <c r="AQ23">
        <f t="shared" si="0"/>
        <v>76</v>
      </c>
      <c r="AR23">
        <f t="shared" si="0"/>
        <v>78</v>
      </c>
      <c r="AS23">
        <f t="shared" si="0"/>
        <v>80</v>
      </c>
      <c r="AT23">
        <f t="shared" si="0"/>
        <v>82</v>
      </c>
      <c r="AU23">
        <f t="shared" si="0"/>
        <v>84</v>
      </c>
      <c r="AV23">
        <f t="shared" si="0"/>
        <v>86</v>
      </c>
      <c r="AW23">
        <f t="shared" si="0"/>
        <v>88</v>
      </c>
      <c r="AX23">
        <f t="shared" si="0"/>
        <v>90</v>
      </c>
      <c r="AY23">
        <f t="shared" si="0"/>
        <v>92</v>
      </c>
      <c r="AZ23">
        <f t="shared" si="0"/>
        <v>94</v>
      </c>
      <c r="BA23">
        <f t="shared" si="0"/>
        <v>96</v>
      </c>
      <c r="BB23">
        <f t="shared" si="0"/>
        <v>98</v>
      </c>
      <c r="BC23">
        <f t="shared" si="0"/>
        <v>100</v>
      </c>
      <c r="BD23">
        <f t="shared" si="0"/>
        <v>102</v>
      </c>
      <c r="BE23">
        <f t="shared" si="0"/>
        <v>104</v>
      </c>
      <c r="BF23">
        <f t="shared" si="0"/>
        <v>106</v>
      </c>
      <c r="BG23">
        <f t="shared" si="0"/>
        <v>108</v>
      </c>
      <c r="BH23">
        <f t="shared" si="0"/>
        <v>110</v>
      </c>
      <c r="BI23">
        <f t="shared" si="0"/>
        <v>112</v>
      </c>
      <c r="BJ23">
        <f t="shared" si="0"/>
        <v>114</v>
      </c>
      <c r="BK23">
        <f t="shared" si="0"/>
        <v>116</v>
      </c>
      <c r="BL23">
        <f t="shared" si="0"/>
        <v>118</v>
      </c>
      <c r="BM23">
        <f t="shared" si="0"/>
        <v>120</v>
      </c>
      <c r="BN23">
        <f t="shared" si="0"/>
        <v>122</v>
      </c>
      <c r="BO23">
        <f t="shared" si="0"/>
        <v>124</v>
      </c>
      <c r="BP23">
        <f t="shared" si="0"/>
        <v>126</v>
      </c>
      <c r="BQ23">
        <f t="shared" si="0"/>
        <v>128</v>
      </c>
      <c r="BR23">
        <f t="shared" si="0"/>
        <v>130</v>
      </c>
      <c r="BS23">
        <f t="shared" si="0"/>
        <v>132</v>
      </c>
      <c r="BT23">
        <f t="shared" si="0"/>
        <v>134</v>
      </c>
      <c r="BU23">
        <f t="shared" si="0"/>
        <v>136</v>
      </c>
      <c r="BV23">
        <f t="shared" si="0"/>
        <v>138</v>
      </c>
      <c r="BW23">
        <f t="shared" si="0"/>
        <v>140</v>
      </c>
      <c r="BX23">
        <f t="shared" ref="BX23:EI23" si="1">BW23+$H$23</f>
        <v>142</v>
      </c>
      <c r="BY23">
        <f t="shared" si="1"/>
        <v>144</v>
      </c>
      <c r="BZ23">
        <f t="shared" si="1"/>
        <v>146</v>
      </c>
      <c r="CA23">
        <f t="shared" si="1"/>
        <v>148</v>
      </c>
      <c r="CB23">
        <f t="shared" si="1"/>
        <v>150</v>
      </c>
      <c r="CC23">
        <f t="shared" si="1"/>
        <v>152</v>
      </c>
      <c r="CD23">
        <f t="shared" si="1"/>
        <v>154</v>
      </c>
      <c r="CE23">
        <f t="shared" si="1"/>
        <v>156</v>
      </c>
      <c r="CF23">
        <f t="shared" si="1"/>
        <v>158</v>
      </c>
      <c r="CG23">
        <f t="shared" si="1"/>
        <v>160</v>
      </c>
      <c r="CH23">
        <f t="shared" si="1"/>
        <v>162</v>
      </c>
      <c r="CI23">
        <f t="shared" si="1"/>
        <v>164</v>
      </c>
      <c r="CJ23">
        <f t="shared" si="1"/>
        <v>166</v>
      </c>
      <c r="CK23">
        <f t="shared" si="1"/>
        <v>168</v>
      </c>
      <c r="CL23">
        <f t="shared" si="1"/>
        <v>170</v>
      </c>
      <c r="CM23">
        <f t="shared" si="1"/>
        <v>172</v>
      </c>
      <c r="CN23">
        <f t="shared" si="1"/>
        <v>174</v>
      </c>
      <c r="CO23">
        <f t="shared" si="1"/>
        <v>176</v>
      </c>
      <c r="CP23">
        <f t="shared" si="1"/>
        <v>178</v>
      </c>
      <c r="CQ23">
        <f t="shared" si="1"/>
        <v>180</v>
      </c>
      <c r="CR23">
        <f t="shared" si="1"/>
        <v>182</v>
      </c>
      <c r="CS23">
        <f t="shared" si="1"/>
        <v>184</v>
      </c>
      <c r="CT23">
        <f t="shared" si="1"/>
        <v>186</v>
      </c>
      <c r="CU23">
        <f t="shared" si="1"/>
        <v>188</v>
      </c>
      <c r="CV23">
        <f t="shared" si="1"/>
        <v>190</v>
      </c>
      <c r="CW23">
        <f t="shared" si="1"/>
        <v>192</v>
      </c>
      <c r="CX23">
        <f t="shared" si="1"/>
        <v>194</v>
      </c>
      <c r="CY23">
        <f t="shared" si="1"/>
        <v>196</v>
      </c>
      <c r="CZ23">
        <f t="shared" si="1"/>
        <v>198</v>
      </c>
      <c r="DA23">
        <f t="shared" si="1"/>
        <v>200</v>
      </c>
      <c r="DB23">
        <f t="shared" si="1"/>
        <v>202</v>
      </c>
      <c r="DC23">
        <f t="shared" si="1"/>
        <v>204</v>
      </c>
      <c r="DD23">
        <f t="shared" si="1"/>
        <v>206</v>
      </c>
      <c r="DE23">
        <f t="shared" si="1"/>
        <v>208</v>
      </c>
      <c r="DF23">
        <f t="shared" si="1"/>
        <v>210</v>
      </c>
      <c r="DG23">
        <f t="shared" si="1"/>
        <v>212</v>
      </c>
      <c r="DH23">
        <f t="shared" si="1"/>
        <v>214</v>
      </c>
      <c r="DI23">
        <f t="shared" si="1"/>
        <v>216</v>
      </c>
      <c r="DJ23">
        <f t="shared" si="1"/>
        <v>218</v>
      </c>
      <c r="DK23">
        <f t="shared" si="1"/>
        <v>220</v>
      </c>
      <c r="DL23">
        <f t="shared" si="1"/>
        <v>222</v>
      </c>
      <c r="DM23">
        <f t="shared" si="1"/>
        <v>224</v>
      </c>
      <c r="DN23">
        <f t="shared" si="1"/>
        <v>226</v>
      </c>
      <c r="DO23">
        <f t="shared" si="1"/>
        <v>228</v>
      </c>
      <c r="DP23">
        <f t="shared" si="1"/>
        <v>230</v>
      </c>
      <c r="DQ23">
        <f t="shared" si="1"/>
        <v>232</v>
      </c>
      <c r="DR23">
        <f t="shared" si="1"/>
        <v>234</v>
      </c>
      <c r="DS23">
        <f t="shared" si="1"/>
        <v>236</v>
      </c>
      <c r="DT23">
        <f t="shared" si="1"/>
        <v>238</v>
      </c>
      <c r="DU23">
        <f t="shared" si="1"/>
        <v>240</v>
      </c>
      <c r="DV23">
        <f t="shared" si="1"/>
        <v>242</v>
      </c>
      <c r="DW23">
        <f t="shared" si="1"/>
        <v>244</v>
      </c>
      <c r="DX23">
        <f t="shared" si="1"/>
        <v>246</v>
      </c>
      <c r="DY23">
        <f t="shared" si="1"/>
        <v>248</v>
      </c>
      <c r="DZ23">
        <f t="shared" si="1"/>
        <v>250</v>
      </c>
      <c r="EA23">
        <f t="shared" si="1"/>
        <v>252</v>
      </c>
      <c r="EB23">
        <f t="shared" si="1"/>
        <v>254</v>
      </c>
      <c r="EC23">
        <f t="shared" si="1"/>
        <v>256</v>
      </c>
      <c r="ED23">
        <f t="shared" si="1"/>
        <v>258</v>
      </c>
      <c r="EE23">
        <f t="shared" si="1"/>
        <v>260</v>
      </c>
      <c r="EF23">
        <f t="shared" si="1"/>
        <v>262</v>
      </c>
      <c r="EG23">
        <f t="shared" si="1"/>
        <v>264</v>
      </c>
      <c r="EH23">
        <f t="shared" si="1"/>
        <v>266</v>
      </c>
      <c r="EI23">
        <f t="shared" si="1"/>
        <v>268</v>
      </c>
      <c r="EJ23">
        <f t="shared" ref="EJ23:GA23" si="2">EI23+$H$23</f>
        <v>270</v>
      </c>
      <c r="EK23">
        <f t="shared" si="2"/>
        <v>272</v>
      </c>
      <c r="EL23">
        <f t="shared" si="2"/>
        <v>274</v>
      </c>
      <c r="EM23">
        <f t="shared" si="2"/>
        <v>276</v>
      </c>
      <c r="EN23">
        <f t="shared" si="2"/>
        <v>278</v>
      </c>
      <c r="EO23">
        <f t="shared" si="2"/>
        <v>280</v>
      </c>
      <c r="EP23">
        <f t="shared" si="2"/>
        <v>282</v>
      </c>
      <c r="EQ23">
        <f t="shared" si="2"/>
        <v>284</v>
      </c>
      <c r="ER23">
        <f t="shared" si="2"/>
        <v>286</v>
      </c>
      <c r="ES23">
        <f t="shared" si="2"/>
        <v>288</v>
      </c>
      <c r="ET23">
        <f t="shared" si="2"/>
        <v>290</v>
      </c>
      <c r="EU23">
        <f t="shared" si="2"/>
        <v>292</v>
      </c>
      <c r="EV23">
        <f t="shared" si="2"/>
        <v>294</v>
      </c>
      <c r="EW23">
        <f t="shared" si="2"/>
        <v>296</v>
      </c>
      <c r="EX23">
        <f t="shared" si="2"/>
        <v>298</v>
      </c>
      <c r="EY23">
        <f t="shared" si="2"/>
        <v>300</v>
      </c>
      <c r="EZ23">
        <f t="shared" si="2"/>
        <v>302</v>
      </c>
      <c r="FA23">
        <f t="shared" si="2"/>
        <v>304</v>
      </c>
      <c r="FB23">
        <f t="shared" si="2"/>
        <v>306</v>
      </c>
      <c r="FC23">
        <f t="shared" si="2"/>
        <v>308</v>
      </c>
      <c r="FD23">
        <f t="shared" si="2"/>
        <v>310</v>
      </c>
      <c r="FE23">
        <f t="shared" si="2"/>
        <v>312</v>
      </c>
      <c r="FF23">
        <f t="shared" si="2"/>
        <v>314</v>
      </c>
      <c r="FG23">
        <f t="shared" si="2"/>
        <v>316</v>
      </c>
      <c r="FH23">
        <f t="shared" si="2"/>
        <v>318</v>
      </c>
      <c r="FI23">
        <f t="shared" si="2"/>
        <v>320</v>
      </c>
      <c r="FJ23">
        <f t="shared" si="2"/>
        <v>322</v>
      </c>
      <c r="FK23">
        <f t="shared" si="2"/>
        <v>324</v>
      </c>
      <c r="FL23">
        <f t="shared" si="2"/>
        <v>326</v>
      </c>
      <c r="FM23">
        <f t="shared" si="2"/>
        <v>328</v>
      </c>
      <c r="FN23">
        <f t="shared" si="2"/>
        <v>330</v>
      </c>
      <c r="FO23">
        <f t="shared" si="2"/>
        <v>332</v>
      </c>
      <c r="FP23">
        <f t="shared" si="2"/>
        <v>334</v>
      </c>
      <c r="FQ23">
        <f t="shared" si="2"/>
        <v>336</v>
      </c>
      <c r="FR23">
        <f t="shared" si="2"/>
        <v>338</v>
      </c>
      <c r="FS23">
        <f t="shared" si="2"/>
        <v>340</v>
      </c>
      <c r="FT23">
        <f t="shared" si="2"/>
        <v>342</v>
      </c>
      <c r="FU23">
        <f t="shared" si="2"/>
        <v>344</v>
      </c>
      <c r="FV23">
        <f t="shared" si="2"/>
        <v>346</v>
      </c>
      <c r="FW23">
        <f t="shared" si="2"/>
        <v>348</v>
      </c>
      <c r="FX23">
        <f t="shared" si="2"/>
        <v>350</v>
      </c>
      <c r="FY23">
        <f t="shared" si="2"/>
        <v>352</v>
      </c>
      <c r="FZ23">
        <f t="shared" si="2"/>
        <v>354</v>
      </c>
      <c r="GA23">
        <f t="shared" si="2"/>
        <v>356</v>
      </c>
    </row>
    <row r="24" spans="1:183" x14ac:dyDescent="0.25">
      <c r="C24" s="10" t="s">
        <v>18</v>
      </c>
      <c r="I24" t="s">
        <v>13</v>
      </c>
      <c r="J24">
        <v>3</v>
      </c>
      <c r="K24">
        <v>3</v>
      </c>
      <c r="L24">
        <v>3</v>
      </c>
      <c r="M24">
        <v>3</v>
      </c>
      <c r="N24">
        <v>3</v>
      </c>
      <c r="O24">
        <v>3</v>
      </c>
      <c r="P24">
        <v>3</v>
      </c>
      <c r="Q24">
        <v>3</v>
      </c>
      <c r="R24">
        <v>3</v>
      </c>
      <c r="S24">
        <v>3</v>
      </c>
      <c r="T24">
        <v>3</v>
      </c>
      <c r="U24">
        <v>3</v>
      </c>
      <c r="V24">
        <v>3</v>
      </c>
      <c r="W24">
        <v>3</v>
      </c>
      <c r="X24">
        <v>3</v>
      </c>
      <c r="Y24">
        <v>3</v>
      </c>
      <c r="Z24">
        <v>3</v>
      </c>
      <c r="AA24">
        <v>3</v>
      </c>
      <c r="AB24">
        <v>3</v>
      </c>
      <c r="AC24">
        <v>3</v>
      </c>
      <c r="AD24">
        <v>3</v>
      </c>
      <c r="AE24">
        <v>3</v>
      </c>
      <c r="AF24">
        <v>3</v>
      </c>
      <c r="AG24">
        <v>3</v>
      </c>
      <c r="AH24">
        <v>3</v>
      </c>
      <c r="AI24">
        <v>3</v>
      </c>
      <c r="AJ24">
        <v>3</v>
      </c>
      <c r="AK24">
        <v>3</v>
      </c>
      <c r="AL24">
        <v>3</v>
      </c>
      <c r="AM24">
        <v>3</v>
      </c>
      <c r="AN24">
        <v>3</v>
      </c>
      <c r="AO24">
        <v>3</v>
      </c>
      <c r="AP24">
        <v>3</v>
      </c>
      <c r="AQ24">
        <v>3</v>
      </c>
      <c r="AR24">
        <v>3</v>
      </c>
      <c r="AS24">
        <v>3</v>
      </c>
      <c r="AT24">
        <v>3</v>
      </c>
      <c r="AU24">
        <v>3</v>
      </c>
      <c r="AV24">
        <v>3</v>
      </c>
      <c r="AW24">
        <v>3</v>
      </c>
      <c r="AX24">
        <v>3</v>
      </c>
      <c r="AY24">
        <v>3</v>
      </c>
      <c r="AZ24">
        <v>3</v>
      </c>
      <c r="BA24">
        <v>3</v>
      </c>
      <c r="BB24">
        <v>3</v>
      </c>
      <c r="BC24">
        <v>3</v>
      </c>
      <c r="BD24">
        <v>3</v>
      </c>
      <c r="BE24">
        <v>3</v>
      </c>
      <c r="BF24">
        <v>3</v>
      </c>
      <c r="BG24">
        <v>3</v>
      </c>
      <c r="BH24">
        <v>3</v>
      </c>
      <c r="BI24">
        <v>3</v>
      </c>
      <c r="BJ24">
        <v>3</v>
      </c>
      <c r="BK24">
        <v>3</v>
      </c>
      <c r="BL24">
        <v>3</v>
      </c>
      <c r="BM24">
        <v>3</v>
      </c>
      <c r="BN24">
        <v>3</v>
      </c>
      <c r="BO24">
        <v>3</v>
      </c>
      <c r="BP24">
        <v>3</v>
      </c>
      <c r="BQ24">
        <v>3</v>
      </c>
      <c r="BR24">
        <v>3</v>
      </c>
      <c r="BS24">
        <v>3</v>
      </c>
      <c r="BT24">
        <v>3</v>
      </c>
      <c r="BU24">
        <v>3</v>
      </c>
      <c r="BV24">
        <v>3</v>
      </c>
      <c r="BW24">
        <v>3</v>
      </c>
      <c r="BX24">
        <v>3</v>
      </c>
      <c r="BY24">
        <v>3</v>
      </c>
      <c r="BZ24">
        <v>3</v>
      </c>
      <c r="CA24">
        <v>3</v>
      </c>
      <c r="CB24">
        <v>3</v>
      </c>
      <c r="CC24">
        <v>3</v>
      </c>
      <c r="CD24">
        <v>3</v>
      </c>
      <c r="CE24">
        <v>3</v>
      </c>
      <c r="CF24">
        <v>3</v>
      </c>
      <c r="CG24">
        <v>3</v>
      </c>
      <c r="CH24">
        <v>3</v>
      </c>
      <c r="CI24">
        <v>3</v>
      </c>
      <c r="CJ24">
        <v>3</v>
      </c>
      <c r="CK24">
        <v>3</v>
      </c>
      <c r="CL24">
        <v>3</v>
      </c>
      <c r="CM24">
        <v>3</v>
      </c>
      <c r="CN24">
        <v>3</v>
      </c>
      <c r="CO24">
        <v>3</v>
      </c>
      <c r="CP24">
        <v>3</v>
      </c>
      <c r="CQ24">
        <v>3</v>
      </c>
      <c r="CR24">
        <v>3</v>
      </c>
      <c r="CS24">
        <v>3</v>
      </c>
      <c r="CT24">
        <v>3</v>
      </c>
      <c r="CU24">
        <v>3</v>
      </c>
      <c r="CV24">
        <v>3</v>
      </c>
      <c r="CW24">
        <v>3</v>
      </c>
      <c r="CX24">
        <v>3</v>
      </c>
      <c r="CY24">
        <v>3</v>
      </c>
      <c r="CZ24">
        <v>3</v>
      </c>
      <c r="DA24">
        <v>3</v>
      </c>
      <c r="DB24">
        <v>3</v>
      </c>
      <c r="DC24">
        <v>3</v>
      </c>
      <c r="DD24">
        <v>3</v>
      </c>
      <c r="DE24">
        <v>3</v>
      </c>
      <c r="DF24">
        <v>3</v>
      </c>
      <c r="DG24">
        <v>3</v>
      </c>
      <c r="DH24">
        <v>3</v>
      </c>
      <c r="DI24">
        <v>3</v>
      </c>
      <c r="DJ24">
        <v>3</v>
      </c>
      <c r="DK24">
        <v>3</v>
      </c>
      <c r="DL24">
        <v>3</v>
      </c>
      <c r="DM24">
        <v>3</v>
      </c>
      <c r="DN24">
        <v>3</v>
      </c>
      <c r="DO24">
        <v>3</v>
      </c>
      <c r="DP24">
        <v>3</v>
      </c>
      <c r="DQ24">
        <v>3</v>
      </c>
      <c r="DR24">
        <v>3</v>
      </c>
      <c r="DS24">
        <v>3</v>
      </c>
      <c r="DT24">
        <v>3</v>
      </c>
      <c r="DU24">
        <v>3</v>
      </c>
      <c r="DV24">
        <v>3</v>
      </c>
      <c r="DW24">
        <v>3</v>
      </c>
      <c r="DX24">
        <v>3</v>
      </c>
      <c r="DY24">
        <v>3</v>
      </c>
      <c r="DZ24">
        <v>3</v>
      </c>
      <c r="EA24">
        <v>3</v>
      </c>
      <c r="EB24">
        <v>3</v>
      </c>
      <c r="EC24">
        <v>3</v>
      </c>
      <c r="ED24">
        <v>3</v>
      </c>
      <c r="EE24">
        <v>3</v>
      </c>
      <c r="EF24">
        <v>3</v>
      </c>
      <c r="EG24">
        <v>3</v>
      </c>
      <c r="EH24">
        <v>3</v>
      </c>
      <c r="EI24">
        <v>3</v>
      </c>
      <c r="EJ24">
        <v>3</v>
      </c>
      <c r="EK24">
        <v>3</v>
      </c>
      <c r="EL24">
        <v>3</v>
      </c>
      <c r="EM24">
        <v>3</v>
      </c>
      <c r="EN24">
        <v>3</v>
      </c>
      <c r="EO24">
        <v>3</v>
      </c>
      <c r="EP24">
        <v>3</v>
      </c>
      <c r="EQ24">
        <v>3</v>
      </c>
      <c r="ER24">
        <v>3</v>
      </c>
      <c r="ES24">
        <v>3</v>
      </c>
      <c r="ET24">
        <v>3</v>
      </c>
      <c r="EU24">
        <v>3</v>
      </c>
      <c r="EV24">
        <v>3</v>
      </c>
      <c r="EW24">
        <v>3</v>
      </c>
      <c r="EX24">
        <v>3</v>
      </c>
      <c r="EY24">
        <v>3</v>
      </c>
      <c r="EZ24">
        <v>3</v>
      </c>
      <c r="FA24">
        <v>3</v>
      </c>
      <c r="FB24">
        <v>3</v>
      </c>
      <c r="FC24">
        <v>3</v>
      </c>
      <c r="FD24">
        <v>3</v>
      </c>
      <c r="FE24">
        <v>3</v>
      </c>
      <c r="FF24">
        <v>3</v>
      </c>
      <c r="FG24">
        <v>3</v>
      </c>
      <c r="FH24">
        <v>3</v>
      </c>
      <c r="FI24">
        <v>3</v>
      </c>
      <c r="FJ24">
        <v>3</v>
      </c>
      <c r="FK24">
        <v>3</v>
      </c>
      <c r="FL24">
        <v>3</v>
      </c>
      <c r="FM24">
        <v>3</v>
      </c>
      <c r="FN24">
        <v>3</v>
      </c>
      <c r="FO24">
        <v>3</v>
      </c>
      <c r="FP24">
        <v>3</v>
      </c>
      <c r="FQ24">
        <v>3</v>
      </c>
      <c r="FR24">
        <v>3</v>
      </c>
      <c r="FS24">
        <v>3</v>
      </c>
      <c r="FT24">
        <v>3</v>
      </c>
      <c r="FU24">
        <v>3</v>
      </c>
      <c r="FV24">
        <v>3</v>
      </c>
      <c r="FW24">
        <v>3</v>
      </c>
      <c r="FX24">
        <v>3</v>
      </c>
      <c r="FY24">
        <v>3</v>
      </c>
      <c r="FZ24">
        <v>3</v>
      </c>
      <c r="GA24">
        <v>3</v>
      </c>
    </row>
    <row r="25" spans="1:183" x14ac:dyDescent="0.25">
      <c r="B25" s="21">
        <v>0.1</v>
      </c>
      <c r="C25" s="10">
        <f>O2</f>
        <v>10</v>
      </c>
      <c r="I25" t="s">
        <v>29</v>
      </c>
      <c r="J25">
        <f>J23*J24</f>
        <v>30</v>
      </c>
      <c r="K25">
        <f t="shared" ref="K25:BV25" si="3">K23*K24</f>
        <v>36</v>
      </c>
      <c r="L25">
        <f t="shared" si="3"/>
        <v>42</v>
      </c>
      <c r="M25">
        <f t="shared" si="3"/>
        <v>48</v>
      </c>
      <c r="N25">
        <f t="shared" si="3"/>
        <v>54</v>
      </c>
      <c r="O25">
        <f t="shared" si="3"/>
        <v>60</v>
      </c>
      <c r="P25">
        <f t="shared" si="3"/>
        <v>66</v>
      </c>
      <c r="Q25">
        <f t="shared" si="3"/>
        <v>72</v>
      </c>
      <c r="R25">
        <f t="shared" si="3"/>
        <v>78</v>
      </c>
      <c r="S25">
        <f t="shared" si="3"/>
        <v>84</v>
      </c>
      <c r="T25">
        <f t="shared" si="3"/>
        <v>90</v>
      </c>
      <c r="U25">
        <f t="shared" si="3"/>
        <v>96</v>
      </c>
      <c r="V25">
        <f t="shared" si="3"/>
        <v>102</v>
      </c>
      <c r="W25">
        <f t="shared" si="3"/>
        <v>108</v>
      </c>
      <c r="X25">
        <f t="shared" si="3"/>
        <v>114</v>
      </c>
      <c r="Y25">
        <f t="shared" si="3"/>
        <v>120</v>
      </c>
      <c r="Z25">
        <f t="shared" si="3"/>
        <v>126</v>
      </c>
      <c r="AA25">
        <f t="shared" si="3"/>
        <v>132</v>
      </c>
      <c r="AB25">
        <f t="shared" si="3"/>
        <v>138</v>
      </c>
      <c r="AC25">
        <f t="shared" si="3"/>
        <v>144</v>
      </c>
      <c r="AD25">
        <f t="shared" si="3"/>
        <v>150</v>
      </c>
      <c r="AE25">
        <f t="shared" si="3"/>
        <v>156</v>
      </c>
      <c r="AF25">
        <f t="shared" si="3"/>
        <v>162</v>
      </c>
      <c r="AG25">
        <f t="shared" si="3"/>
        <v>168</v>
      </c>
      <c r="AH25">
        <f t="shared" si="3"/>
        <v>174</v>
      </c>
      <c r="AI25">
        <f t="shared" si="3"/>
        <v>180</v>
      </c>
      <c r="AJ25">
        <f t="shared" si="3"/>
        <v>186</v>
      </c>
      <c r="AK25">
        <f t="shared" si="3"/>
        <v>192</v>
      </c>
      <c r="AL25">
        <f t="shared" si="3"/>
        <v>198</v>
      </c>
      <c r="AM25">
        <f t="shared" si="3"/>
        <v>204</v>
      </c>
      <c r="AN25">
        <f t="shared" si="3"/>
        <v>210</v>
      </c>
      <c r="AO25">
        <f t="shared" si="3"/>
        <v>216</v>
      </c>
      <c r="AP25">
        <f t="shared" si="3"/>
        <v>222</v>
      </c>
      <c r="AQ25">
        <f t="shared" si="3"/>
        <v>228</v>
      </c>
      <c r="AR25">
        <f t="shared" si="3"/>
        <v>234</v>
      </c>
      <c r="AS25">
        <f t="shared" si="3"/>
        <v>240</v>
      </c>
      <c r="AT25">
        <f t="shared" si="3"/>
        <v>246</v>
      </c>
      <c r="AU25">
        <f t="shared" si="3"/>
        <v>252</v>
      </c>
      <c r="AV25">
        <f t="shared" si="3"/>
        <v>258</v>
      </c>
      <c r="AW25">
        <f t="shared" si="3"/>
        <v>264</v>
      </c>
      <c r="AX25">
        <f t="shared" si="3"/>
        <v>270</v>
      </c>
      <c r="AY25">
        <f t="shared" si="3"/>
        <v>276</v>
      </c>
      <c r="AZ25">
        <f t="shared" si="3"/>
        <v>282</v>
      </c>
      <c r="BA25">
        <f t="shared" si="3"/>
        <v>288</v>
      </c>
      <c r="BB25">
        <f t="shared" si="3"/>
        <v>294</v>
      </c>
      <c r="BC25">
        <f t="shared" si="3"/>
        <v>300</v>
      </c>
      <c r="BD25">
        <f t="shared" si="3"/>
        <v>306</v>
      </c>
      <c r="BE25">
        <f t="shared" si="3"/>
        <v>312</v>
      </c>
      <c r="BF25">
        <f t="shared" si="3"/>
        <v>318</v>
      </c>
      <c r="BG25">
        <f t="shared" si="3"/>
        <v>324</v>
      </c>
      <c r="BH25">
        <f t="shared" si="3"/>
        <v>330</v>
      </c>
      <c r="BI25">
        <f t="shared" si="3"/>
        <v>336</v>
      </c>
      <c r="BJ25">
        <f t="shared" si="3"/>
        <v>342</v>
      </c>
      <c r="BK25">
        <f t="shared" si="3"/>
        <v>348</v>
      </c>
      <c r="BL25">
        <f t="shared" si="3"/>
        <v>354</v>
      </c>
      <c r="BM25">
        <f t="shared" si="3"/>
        <v>360</v>
      </c>
      <c r="BN25">
        <f t="shared" si="3"/>
        <v>366</v>
      </c>
      <c r="BO25">
        <f t="shared" si="3"/>
        <v>372</v>
      </c>
      <c r="BP25">
        <f t="shared" si="3"/>
        <v>378</v>
      </c>
      <c r="BQ25">
        <f t="shared" si="3"/>
        <v>384</v>
      </c>
      <c r="BR25">
        <f t="shared" si="3"/>
        <v>390</v>
      </c>
      <c r="BS25">
        <f t="shared" si="3"/>
        <v>396</v>
      </c>
      <c r="BT25">
        <f t="shared" si="3"/>
        <v>402</v>
      </c>
      <c r="BU25">
        <f t="shared" si="3"/>
        <v>408</v>
      </c>
      <c r="BV25">
        <f t="shared" si="3"/>
        <v>414</v>
      </c>
      <c r="BW25">
        <f t="shared" ref="BW25:EH25" si="4">BW23*BW24</f>
        <v>420</v>
      </c>
      <c r="BX25">
        <f t="shared" si="4"/>
        <v>426</v>
      </c>
      <c r="BY25">
        <f t="shared" si="4"/>
        <v>432</v>
      </c>
      <c r="BZ25">
        <f t="shared" si="4"/>
        <v>438</v>
      </c>
      <c r="CA25">
        <f t="shared" si="4"/>
        <v>444</v>
      </c>
      <c r="CB25">
        <f t="shared" si="4"/>
        <v>450</v>
      </c>
      <c r="CC25">
        <f t="shared" si="4"/>
        <v>456</v>
      </c>
      <c r="CD25">
        <f t="shared" si="4"/>
        <v>462</v>
      </c>
      <c r="CE25">
        <f t="shared" si="4"/>
        <v>468</v>
      </c>
      <c r="CF25">
        <f t="shared" si="4"/>
        <v>474</v>
      </c>
      <c r="CG25">
        <f t="shared" si="4"/>
        <v>480</v>
      </c>
      <c r="CH25">
        <f t="shared" si="4"/>
        <v>486</v>
      </c>
      <c r="CI25">
        <f t="shared" si="4"/>
        <v>492</v>
      </c>
      <c r="CJ25">
        <f t="shared" si="4"/>
        <v>498</v>
      </c>
      <c r="CK25">
        <f t="shared" si="4"/>
        <v>504</v>
      </c>
      <c r="CL25">
        <f t="shared" si="4"/>
        <v>510</v>
      </c>
      <c r="CM25">
        <f t="shared" si="4"/>
        <v>516</v>
      </c>
      <c r="CN25">
        <f t="shared" si="4"/>
        <v>522</v>
      </c>
      <c r="CO25">
        <f t="shared" si="4"/>
        <v>528</v>
      </c>
      <c r="CP25">
        <f t="shared" si="4"/>
        <v>534</v>
      </c>
      <c r="CQ25">
        <f t="shared" si="4"/>
        <v>540</v>
      </c>
      <c r="CR25">
        <f t="shared" si="4"/>
        <v>546</v>
      </c>
      <c r="CS25">
        <f t="shared" si="4"/>
        <v>552</v>
      </c>
      <c r="CT25">
        <f t="shared" si="4"/>
        <v>558</v>
      </c>
      <c r="CU25">
        <f t="shared" si="4"/>
        <v>564</v>
      </c>
      <c r="CV25">
        <f t="shared" si="4"/>
        <v>570</v>
      </c>
      <c r="CW25">
        <f t="shared" si="4"/>
        <v>576</v>
      </c>
      <c r="CX25">
        <f t="shared" si="4"/>
        <v>582</v>
      </c>
      <c r="CY25">
        <f t="shared" si="4"/>
        <v>588</v>
      </c>
      <c r="CZ25">
        <f t="shared" si="4"/>
        <v>594</v>
      </c>
      <c r="DA25">
        <f t="shared" si="4"/>
        <v>600</v>
      </c>
      <c r="DB25">
        <f t="shared" si="4"/>
        <v>606</v>
      </c>
      <c r="DC25">
        <f t="shared" si="4"/>
        <v>612</v>
      </c>
      <c r="DD25">
        <f t="shared" si="4"/>
        <v>618</v>
      </c>
      <c r="DE25">
        <f t="shared" si="4"/>
        <v>624</v>
      </c>
      <c r="DF25">
        <f t="shared" si="4"/>
        <v>630</v>
      </c>
      <c r="DG25">
        <f t="shared" si="4"/>
        <v>636</v>
      </c>
      <c r="DH25">
        <f t="shared" si="4"/>
        <v>642</v>
      </c>
      <c r="DI25">
        <f t="shared" si="4"/>
        <v>648</v>
      </c>
      <c r="DJ25">
        <f t="shared" si="4"/>
        <v>654</v>
      </c>
      <c r="DK25">
        <f t="shared" si="4"/>
        <v>660</v>
      </c>
      <c r="DL25">
        <f t="shared" si="4"/>
        <v>666</v>
      </c>
      <c r="DM25">
        <f t="shared" si="4"/>
        <v>672</v>
      </c>
      <c r="DN25">
        <f t="shared" si="4"/>
        <v>678</v>
      </c>
      <c r="DO25">
        <f t="shared" si="4"/>
        <v>684</v>
      </c>
      <c r="DP25">
        <f t="shared" si="4"/>
        <v>690</v>
      </c>
      <c r="DQ25">
        <f t="shared" si="4"/>
        <v>696</v>
      </c>
      <c r="DR25">
        <f t="shared" si="4"/>
        <v>702</v>
      </c>
      <c r="DS25">
        <f t="shared" si="4"/>
        <v>708</v>
      </c>
      <c r="DT25">
        <f t="shared" si="4"/>
        <v>714</v>
      </c>
      <c r="DU25">
        <f t="shared" si="4"/>
        <v>720</v>
      </c>
      <c r="DV25">
        <f t="shared" si="4"/>
        <v>726</v>
      </c>
      <c r="DW25">
        <f t="shared" si="4"/>
        <v>732</v>
      </c>
      <c r="DX25">
        <f t="shared" si="4"/>
        <v>738</v>
      </c>
      <c r="DY25">
        <f t="shared" si="4"/>
        <v>744</v>
      </c>
      <c r="DZ25">
        <f t="shared" si="4"/>
        <v>750</v>
      </c>
      <c r="EA25">
        <f t="shared" si="4"/>
        <v>756</v>
      </c>
      <c r="EB25">
        <f t="shared" si="4"/>
        <v>762</v>
      </c>
      <c r="EC25">
        <f t="shared" si="4"/>
        <v>768</v>
      </c>
      <c r="ED25">
        <f t="shared" si="4"/>
        <v>774</v>
      </c>
      <c r="EE25">
        <f t="shared" si="4"/>
        <v>780</v>
      </c>
      <c r="EF25">
        <f t="shared" si="4"/>
        <v>786</v>
      </c>
      <c r="EG25">
        <f t="shared" si="4"/>
        <v>792</v>
      </c>
      <c r="EH25">
        <f t="shared" si="4"/>
        <v>798</v>
      </c>
      <c r="EI25">
        <f t="shared" ref="EI25:GA25" si="5">EI23*EI24</f>
        <v>804</v>
      </c>
      <c r="EJ25">
        <f t="shared" si="5"/>
        <v>810</v>
      </c>
      <c r="EK25">
        <f t="shared" si="5"/>
        <v>816</v>
      </c>
      <c r="EL25">
        <f t="shared" si="5"/>
        <v>822</v>
      </c>
      <c r="EM25">
        <f t="shared" si="5"/>
        <v>828</v>
      </c>
      <c r="EN25">
        <f t="shared" si="5"/>
        <v>834</v>
      </c>
      <c r="EO25">
        <f t="shared" si="5"/>
        <v>840</v>
      </c>
      <c r="EP25">
        <f t="shared" si="5"/>
        <v>846</v>
      </c>
      <c r="EQ25">
        <f t="shared" si="5"/>
        <v>852</v>
      </c>
      <c r="ER25">
        <f t="shared" si="5"/>
        <v>858</v>
      </c>
      <c r="ES25">
        <f t="shared" si="5"/>
        <v>864</v>
      </c>
      <c r="ET25">
        <f t="shared" si="5"/>
        <v>870</v>
      </c>
      <c r="EU25">
        <f t="shared" si="5"/>
        <v>876</v>
      </c>
      <c r="EV25">
        <f t="shared" si="5"/>
        <v>882</v>
      </c>
      <c r="EW25">
        <f t="shared" si="5"/>
        <v>888</v>
      </c>
      <c r="EX25">
        <f t="shared" si="5"/>
        <v>894</v>
      </c>
      <c r="EY25">
        <f t="shared" si="5"/>
        <v>900</v>
      </c>
      <c r="EZ25">
        <f t="shared" si="5"/>
        <v>906</v>
      </c>
      <c r="FA25">
        <f t="shared" si="5"/>
        <v>912</v>
      </c>
      <c r="FB25">
        <f t="shared" si="5"/>
        <v>918</v>
      </c>
      <c r="FC25">
        <f t="shared" si="5"/>
        <v>924</v>
      </c>
      <c r="FD25">
        <f t="shared" si="5"/>
        <v>930</v>
      </c>
      <c r="FE25">
        <f t="shared" si="5"/>
        <v>936</v>
      </c>
      <c r="FF25">
        <f t="shared" si="5"/>
        <v>942</v>
      </c>
      <c r="FG25">
        <f t="shared" si="5"/>
        <v>948</v>
      </c>
      <c r="FH25">
        <f t="shared" si="5"/>
        <v>954</v>
      </c>
      <c r="FI25">
        <f t="shared" si="5"/>
        <v>960</v>
      </c>
      <c r="FJ25">
        <f t="shared" si="5"/>
        <v>966</v>
      </c>
      <c r="FK25">
        <f t="shared" si="5"/>
        <v>972</v>
      </c>
      <c r="FL25">
        <f t="shared" si="5"/>
        <v>978</v>
      </c>
      <c r="FM25">
        <f t="shared" si="5"/>
        <v>984</v>
      </c>
      <c r="FN25">
        <f t="shared" si="5"/>
        <v>990</v>
      </c>
      <c r="FO25">
        <f t="shared" si="5"/>
        <v>996</v>
      </c>
      <c r="FP25">
        <f t="shared" si="5"/>
        <v>1002</v>
      </c>
      <c r="FQ25">
        <f t="shared" si="5"/>
        <v>1008</v>
      </c>
      <c r="FR25">
        <f t="shared" si="5"/>
        <v>1014</v>
      </c>
      <c r="FS25">
        <f t="shared" si="5"/>
        <v>1020</v>
      </c>
      <c r="FT25">
        <f t="shared" si="5"/>
        <v>1026</v>
      </c>
      <c r="FU25">
        <f t="shared" si="5"/>
        <v>1032</v>
      </c>
      <c r="FV25">
        <f t="shared" si="5"/>
        <v>1038</v>
      </c>
      <c r="FW25">
        <f t="shared" si="5"/>
        <v>1044</v>
      </c>
      <c r="FX25">
        <f t="shared" si="5"/>
        <v>1050</v>
      </c>
      <c r="FY25">
        <f t="shared" si="5"/>
        <v>1056</v>
      </c>
      <c r="FZ25">
        <f t="shared" si="5"/>
        <v>1062</v>
      </c>
      <c r="GA25">
        <f t="shared" si="5"/>
        <v>1068</v>
      </c>
    </row>
    <row r="26" spans="1:183" ht="18" x14ac:dyDescent="0.35">
      <c r="A26" s="10" t="s">
        <v>12</v>
      </c>
      <c r="B26" s="22">
        <f>C25*B25</f>
        <v>1</v>
      </c>
    </row>
    <row r="28" spans="1:183" ht="18" x14ac:dyDescent="0.25">
      <c r="B28" s="2" t="s">
        <v>14</v>
      </c>
      <c r="C28" s="2" t="s">
        <v>12</v>
      </c>
      <c r="D28" s="2" t="s">
        <v>16</v>
      </c>
      <c r="E28" s="2" t="s">
        <v>28</v>
      </c>
      <c r="F28" s="2" t="s">
        <v>13</v>
      </c>
      <c r="G28" s="2" t="s">
        <v>15</v>
      </c>
    </row>
    <row r="29" spans="1:183" x14ac:dyDescent="0.25">
      <c r="B29" s="23">
        <f>L2</f>
        <v>215</v>
      </c>
      <c r="C29" s="24">
        <f>B2</f>
        <v>1</v>
      </c>
      <c r="D29" s="25">
        <f>N2</f>
        <v>1.0500000000000001E-2</v>
      </c>
      <c r="E29" s="26">
        <f>B3</f>
        <v>222.2222222222222</v>
      </c>
      <c r="F29" s="27">
        <f>H2</f>
        <v>3</v>
      </c>
      <c r="G29" s="28">
        <v>1</v>
      </c>
    </row>
    <row r="30" spans="1:183" x14ac:dyDescent="0.25">
      <c r="A30" s="10" t="s">
        <v>30</v>
      </c>
      <c r="B30" s="29">
        <f>B29/C29/D29/E29/F29/G29</f>
        <v>30.714285714285712</v>
      </c>
    </row>
    <row r="32" spans="1:183" x14ac:dyDescent="0.25">
      <c r="B32" s="2" t="s">
        <v>14</v>
      </c>
      <c r="C32" s="13">
        <v>1.5E-3</v>
      </c>
      <c r="D32" s="2" t="s">
        <v>16</v>
      </c>
      <c r="E32" s="2" t="s">
        <v>15</v>
      </c>
      <c r="I32" t="s">
        <v>30</v>
      </c>
      <c r="J32" s="30">
        <f>$B$29/$C$29/$D$29/J25/$G$29</f>
        <v>682.53968253968242</v>
      </c>
      <c r="K32" s="30">
        <f t="shared" ref="K32:BU32" si="6">$B$29/$C$29/$D$29/K25/$G$29</f>
        <v>568.78306878306876</v>
      </c>
      <c r="L32" s="30">
        <f t="shared" si="6"/>
        <v>487.52834467120175</v>
      </c>
      <c r="M32" s="30">
        <f t="shared" si="6"/>
        <v>426.58730158730151</v>
      </c>
      <c r="N32" s="30">
        <f t="shared" si="6"/>
        <v>379.18871252204582</v>
      </c>
      <c r="O32" s="30">
        <f t="shared" si="6"/>
        <v>341.26984126984121</v>
      </c>
      <c r="P32" s="30">
        <f t="shared" si="6"/>
        <v>310.24531024531018</v>
      </c>
      <c r="Q32" s="30">
        <f t="shared" si="6"/>
        <v>284.39153439153438</v>
      </c>
      <c r="R32" s="30">
        <f>$B$29/$C$29/$D$29/R25/$G$29</f>
        <v>262.51526251526246</v>
      </c>
      <c r="S32" s="30">
        <f t="shared" si="6"/>
        <v>243.76417233560088</v>
      </c>
      <c r="T32" s="30">
        <f t="shared" si="6"/>
        <v>227.51322751322749</v>
      </c>
      <c r="U32" s="30">
        <f t="shared" si="6"/>
        <v>213.29365079365076</v>
      </c>
      <c r="V32" s="30">
        <f t="shared" si="6"/>
        <v>200.74696545284777</v>
      </c>
      <c r="W32" s="30">
        <f t="shared" si="6"/>
        <v>189.59435626102291</v>
      </c>
      <c r="X32" s="30">
        <f t="shared" si="6"/>
        <v>179.61570593149537</v>
      </c>
      <c r="Y32" s="30">
        <f t="shared" si="6"/>
        <v>170.6349206349206</v>
      </c>
      <c r="Z32" s="30">
        <f t="shared" si="6"/>
        <v>162.50944822373393</v>
      </c>
      <c r="AA32" s="30">
        <f t="shared" si="6"/>
        <v>155.12265512265509</v>
      </c>
      <c r="AB32" s="30">
        <f t="shared" si="6"/>
        <v>148.3781918564527</v>
      </c>
      <c r="AC32" s="30">
        <f t="shared" si="6"/>
        <v>142.19576719576719</v>
      </c>
      <c r="AD32" s="30">
        <f t="shared" si="6"/>
        <v>136.50793650793648</v>
      </c>
      <c r="AE32" s="30">
        <f t="shared" si="6"/>
        <v>131.25763125763123</v>
      </c>
      <c r="AF32" s="30">
        <f t="shared" si="6"/>
        <v>126.3962375073486</v>
      </c>
      <c r="AG32" s="30">
        <f t="shared" si="6"/>
        <v>121.88208616780044</v>
      </c>
      <c r="AH32" s="30">
        <f t="shared" si="6"/>
        <v>117.67925561029007</v>
      </c>
      <c r="AI32" s="30">
        <f t="shared" si="6"/>
        <v>113.75661375661375</v>
      </c>
      <c r="AJ32" s="30">
        <f t="shared" si="6"/>
        <v>110.08704557091653</v>
      </c>
      <c r="AK32" s="30">
        <f t="shared" si="6"/>
        <v>106.64682539682538</v>
      </c>
      <c r="AL32" s="30">
        <f t="shared" si="6"/>
        <v>103.4151034151034</v>
      </c>
      <c r="AM32" s="30">
        <f t="shared" si="6"/>
        <v>100.37348272642389</v>
      </c>
      <c r="AN32" s="30">
        <f t="shared" si="6"/>
        <v>97.505668934240347</v>
      </c>
      <c r="AO32" s="30">
        <f t="shared" si="6"/>
        <v>94.797178130511455</v>
      </c>
      <c r="AP32" s="30">
        <f t="shared" si="6"/>
        <v>92.235092235092225</v>
      </c>
      <c r="AQ32" s="30">
        <f t="shared" si="6"/>
        <v>89.807852965747685</v>
      </c>
      <c r="AR32" s="30">
        <f t="shared" si="6"/>
        <v>87.505087505087488</v>
      </c>
      <c r="AS32" s="30">
        <f t="shared" si="6"/>
        <v>85.317460317460302</v>
      </c>
      <c r="AT32" s="30">
        <f t="shared" si="6"/>
        <v>83.236546651180788</v>
      </c>
      <c r="AU32" s="30">
        <f t="shared" si="6"/>
        <v>81.254724111866963</v>
      </c>
      <c r="AV32" s="30">
        <f t="shared" si="6"/>
        <v>79.365079365079353</v>
      </c>
      <c r="AW32" s="30">
        <f t="shared" si="6"/>
        <v>77.561327561327545</v>
      </c>
      <c r="AX32" s="30">
        <f t="shared" si="6"/>
        <v>75.837742504409164</v>
      </c>
      <c r="AY32" s="30">
        <f t="shared" si="6"/>
        <v>74.189095928226351</v>
      </c>
      <c r="AZ32" s="30">
        <f t="shared" si="6"/>
        <v>72.610604525498132</v>
      </c>
      <c r="BA32" s="30">
        <f t="shared" si="6"/>
        <v>71.097883597883595</v>
      </c>
      <c r="BB32" s="30">
        <f t="shared" si="6"/>
        <v>69.646906381600246</v>
      </c>
      <c r="BC32" s="30">
        <f t="shared" si="6"/>
        <v>68.253968253968239</v>
      </c>
      <c r="BD32" s="30">
        <f t="shared" si="6"/>
        <v>66.915655150949263</v>
      </c>
      <c r="BE32" s="30">
        <f t="shared" si="6"/>
        <v>65.628815628815616</v>
      </c>
      <c r="BF32" s="30">
        <f t="shared" si="6"/>
        <v>64.390536088649284</v>
      </c>
      <c r="BG32" s="30">
        <f t="shared" si="6"/>
        <v>63.198118753674301</v>
      </c>
      <c r="BH32" s="30">
        <f t="shared" si="6"/>
        <v>62.049062049062037</v>
      </c>
      <c r="BI32" s="30">
        <f t="shared" si="6"/>
        <v>60.941043083900219</v>
      </c>
      <c r="BJ32" s="30">
        <f t="shared" si="6"/>
        <v>59.87190197716513</v>
      </c>
      <c r="BK32" s="30">
        <f t="shared" si="6"/>
        <v>58.839627805145035</v>
      </c>
      <c r="BL32" s="30">
        <f t="shared" si="6"/>
        <v>57.842345977939189</v>
      </c>
      <c r="BM32" s="30">
        <f t="shared" si="6"/>
        <v>56.878306878306873</v>
      </c>
      <c r="BN32" s="30">
        <f t="shared" si="6"/>
        <v>55.94587561800676</v>
      </c>
      <c r="BO32" s="30">
        <f t="shared" si="6"/>
        <v>55.043522785458265</v>
      </c>
      <c r="BP32" s="30">
        <f t="shared" si="6"/>
        <v>54.169816074577973</v>
      </c>
      <c r="BQ32" s="30">
        <f t="shared" si="6"/>
        <v>53.323412698412689</v>
      </c>
      <c r="BR32" s="30">
        <f t="shared" si="6"/>
        <v>52.503052503052494</v>
      </c>
      <c r="BS32" s="30">
        <f t="shared" si="6"/>
        <v>51.707551707551701</v>
      </c>
      <c r="BT32" s="30">
        <f t="shared" si="6"/>
        <v>50.935797204453912</v>
      </c>
      <c r="BU32" s="30">
        <f t="shared" si="6"/>
        <v>50.186741363211944</v>
      </c>
      <c r="BV32" s="30">
        <f t="shared" ref="BV32:EG32" si="7">$B$29/$C$29/$D$29/BV25/$G$29</f>
        <v>49.459397285484236</v>
      </c>
      <c r="BW32" s="30">
        <f t="shared" si="7"/>
        <v>48.752834467120174</v>
      </c>
      <c r="BX32" s="30">
        <f t="shared" si="7"/>
        <v>48.066174826738198</v>
      </c>
      <c r="BY32" s="30">
        <f t="shared" si="7"/>
        <v>47.398589065255727</v>
      </c>
      <c r="BZ32" s="30">
        <f t="shared" si="7"/>
        <v>46.749293324635786</v>
      </c>
      <c r="CA32" s="30">
        <f t="shared" si="7"/>
        <v>46.117546117546112</v>
      </c>
      <c r="CB32" s="30">
        <f t="shared" si="7"/>
        <v>45.5026455026455</v>
      </c>
      <c r="CC32" s="30">
        <f t="shared" si="7"/>
        <v>44.903926482873842</v>
      </c>
      <c r="CD32" s="30">
        <f t="shared" si="7"/>
        <v>44.320758606472886</v>
      </c>
      <c r="CE32" s="30">
        <f t="shared" si="7"/>
        <v>43.752543752543744</v>
      </c>
      <c r="CF32" s="30">
        <f t="shared" si="7"/>
        <v>43.198714084790026</v>
      </c>
      <c r="CG32" s="30">
        <f t="shared" si="7"/>
        <v>42.658730158730151</v>
      </c>
      <c r="CH32" s="30">
        <f t="shared" si="7"/>
        <v>42.132079169116203</v>
      </c>
      <c r="CI32" s="30">
        <f t="shared" si="7"/>
        <v>41.618273325590394</v>
      </c>
      <c r="CJ32" s="30">
        <f t="shared" si="7"/>
        <v>41.116848345764005</v>
      </c>
      <c r="CK32" s="30">
        <f t="shared" si="7"/>
        <v>40.627362055933482</v>
      </c>
      <c r="CL32" s="30">
        <f t="shared" si="7"/>
        <v>40.149393090569554</v>
      </c>
      <c r="CM32" s="30">
        <f t="shared" si="7"/>
        <v>39.682539682539677</v>
      </c>
      <c r="CN32" s="30">
        <f t="shared" si="7"/>
        <v>39.226418536763362</v>
      </c>
      <c r="CO32" s="30">
        <f t="shared" si="7"/>
        <v>38.780663780663772</v>
      </c>
      <c r="CP32" s="30">
        <f t="shared" si="7"/>
        <v>38.344925985375419</v>
      </c>
      <c r="CQ32" s="30">
        <f t="shared" si="7"/>
        <v>37.918871252204582</v>
      </c>
      <c r="CR32" s="30">
        <f t="shared" si="7"/>
        <v>37.502180359323212</v>
      </c>
      <c r="CS32" s="30">
        <f t="shared" si="7"/>
        <v>37.094547964113175</v>
      </c>
      <c r="CT32" s="30">
        <f t="shared" si="7"/>
        <v>36.695681856972172</v>
      </c>
      <c r="CU32" s="30">
        <f t="shared" si="7"/>
        <v>36.305302262749066</v>
      </c>
      <c r="CV32" s="30">
        <f t="shared" si="7"/>
        <v>35.923141186299077</v>
      </c>
      <c r="CW32" s="30">
        <f t="shared" si="7"/>
        <v>35.548941798941797</v>
      </c>
      <c r="CX32" s="30">
        <f t="shared" si="7"/>
        <v>35.18245786287023</v>
      </c>
      <c r="CY32" s="30">
        <f t="shared" si="7"/>
        <v>34.823453190800123</v>
      </c>
      <c r="CZ32" s="30">
        <f t="shared" si="7"/>
        <v>34.471701138367798</v>
      </c>
      <c r="DA32" s="30">
        <f t="shared" si="7"/>
        <v>34.126984126984119</v>
      </c>
      <c r="DB32" s="30">
        <f t="shared" si="7"/>
        <v>33.789093195033786</v>
      </c>
      <c r="DC32" s="30">
        <f t="shared" si="7"/>
        <v>33.457827575474631</v>
      </c>
      <c r="DD32" s="30">
        <f t="shared" si="7"/>
        <v>33.132994298042838</v>
      </c>
      <c r="DE32" s="30">
        <f t="shared" si="7"/>
        <v>32.814407814407808</v>
      </c>
      <c r="DF32" s="30">
        <f t="shared" si="7"/>
        <v>32.501889644746782</v>
      </c>
      <c r="DG32" s="30">
        <f t="shared" si="7"/>
        <v>32.195268044324642</v>
      </c>
      <c r="DH32" s="30">
        <f t="shared" si="7"/>
        <v>31.894377688770209</v>
      </c>
      <c r="DI32" s="30">
        <f t="shared" si="7"/>
        <v>31.59905937683715</v>
      </c>
      <c r="DJ32" s="30">
        <f t="shared" si="7"/>
        <v>31.309159749526717</v>
      </c>
      <c r="DK32" s="30">
        <f t="shared" si="7"/>
        <v>31.024531024531019</v>
      </c>
      <c r="DL32" s="30">
        <f t="shared" si="7"/>
        <v>30.745030745030739</v>
      </c>
      <c r="DM32" s="30">
        <f t="shared" si="7"/>
        <v>30.470521541950109</v>
      </c>
      <c r="DN32" s="30">
        <f t="shared" si="7"/>
        <v>30.200870908835508</v>
      </c>
      <c r="DO32" s="30">
        <f t="shared" si="7"/>
        <v>29.935950988582565</v>
      </c>
      <c r="DP32" s="30">
        <f t="shared" si="7"/>
        <v>29.675638371290542</v>
      </c>
      <c r="DQ32" s="30">
        <f t="shared" si="7"/>
        <v>29.419813902572518</v>
      </c>
      <c r="DR32" s="30">
        <f t="shared" si="7"/>
        <v>29.168362501695832</v>
      </c>
      <c r="DS32" s="30">
        <f t="shared" si="7"/>
        <v>28.921172988969595</v>
      </c>
      <c r="DT32" s="30">
        <f t="shared" si="7"/>
        <v>28.678137921835397</v>
      </c>
      <c r="DU32" s="30">
        <f t="shared" si="7"/>
        <v>28.439153439153436</v>
      </c>
      <c r="DV32" s="30">
        <f t="shared" si="7"/>
        <v>28.20411911321002</v>
      </c>
      <c r="DW32" s="30">
        <f t="shared" si="7"/>
        <v>27.97293780900338</v>
      </c>
      <c r="DX32" s="30">
        <f t="shared" si="7"/>
        <v>27.745515550393595</v>
      </c>
      <c r="DY32" s="30">
        <f t="shared" si="7"/>
        <v>27.521761392729132</v>
      </c>
      <c r="DZ32" s="30">
        <f t="shared" si="7"/>
        <v>27.301587301587297</v>
      </c>
      <c r="EA32" s="30">
        <f t="shared" si="7"/>
        <v>27.084908037288987</v>
      </c>
      <c r="EB32" s="30">
        <f t="shared" si="7"/>
        <v>26.871641044869389</v>
      </c>
      <c r="EC32" s="30">
        <f t="shared" si="7"/>
        <v>26.661706349206344</v>
      </c>
      <c r="ED32" s="30">
        <f t="shared" si="7"/>
        <v>26.455026455026452</v>
      </c>
      <c r="EE32" s="30">
        <f t="shared" si="7"/>
        <v>26.251526251526247</v>
      </c>
      <c r="EF32" s="30">
        <f t="shared" si="7"/>
        <v>26.051132921361926</v>
      </c>
      <c r="EG32" s="30">
        <f t="shared" si="7"/>
        <v>25.853775853775851</v>
      </c>
      <c r="EH32" s="30">
        <f t="shared" ref="EH32:GA32" si="8">$B$29/$C$29/$D$29/EH25/$G$29</f>
        <v>25.659386561642197</v>
      </c>
      <c r="EI32" s="30">
        <f t="shared" si="8"/>
        <v>25.467898602226956</v>
      </c>
      <c r="EJ32" s="30">
        <f t="shared" si="8"/>
        <v>25.279247501469719</v>
      </c>
      <c r="EK32" s="30">
        <f t="shared" si="8"/>
        <v>25.093370681605972</v>
      </c>
      <c r="EL32" s="30">
        <f t="shared" si="8"/>
        <v>24.910207391959215</v>
      </c>
      <c r="EM32" s="30">
        <f t="shared" si="8"/>
        <v>24.729698642742118</v>
      </c>
      <c r="EN32" s="30">
        <f t="shared" si="8"/>
        <v>24.551787141715195</v>
      </c>
      <c r="EO32" s="30">
        <f t="shared" si="8"/>
        <v>24.376417233560087</v>
      </c>
      <c r="EP32" s="30">
        <f t="shared" si="8"/>
        <v>24.20353484183271</v>
      </c>
      <c r="EQ32" s="30">
        <f t="shared" si="8"/>
        <v>24.033087413369099</v>
      </c>
      <c r="ER32" s="30">
        <f t="shared" si="8"/>
        <v>23.865023865023861</v>
      </c>
      <c r="ES32" s="30">
        <f t="shared" si="8"/>
        <v>23.699294532627864</v>
      </c>
      <c r="ET32" s="30">
        <f t="shared" si="8"/>
        <v>23.535851122058016</v>
      </c>
      <c r="EU32" s="30">
        <f t="shared" si="8"/>
        <v>23.374646662317893</v>
      </c>
      <c r="EV32" s="30">
        <f t="shared" si="8"/>
        <v>23.215635460533417</v>
      </c>
      <c r="EW32" s="30">
        <f t="shared" si="8"/>
        <v>23.058773058773056</v>
      </c>
      <c r="EX32" s="30">
        <f t="shared" si="8"/>
        <v>22.904016192606793</v>
      </c>
      <c r="EY32" s="30">
        <f t="shared" si="8"/>
        <v>22.75132275132275</v>
      </c>
      <c r="EZ32" s="30">
        <f t="shared" si="8"/>
        <v>22.600651739724583</v>
      </c>
      <c r="FA32" s="30">
        <f t="shared" si="8"/>
        <v>22.451963241436921</v>
      </c>
      <c r="FB32" s="30">
        <f t="shared" si="8"/>
        <v>22.305218383649752</v>
      </c>
      <c r="FC32" s="30">
        <f t="shared" si="8"/>
        <v>22.160379303236443</v>
      </c>
      <c r="FD32" s="30">
        <f t="shared" si="8"/>
        <v>22.017409114183305</v>
      </c>
      <c r="FE32" s="30">
        <f t="shared" si="8"/>
        <v>21.876271876271872</v>
      </c>
      <c r="FF32" s="30">
        <f t="shared" si="8"/>
        <v>21.736932564958039</v>
      </c>
      <c r="FG32" s="30">
        <f t="shared" si="8"/>
        <v>21.599357042395013</v>
      </c>
      <c r="FH32" s="30">
        <f t="shared" si="8"/>
        <v>21.463512029549761</v>
      </c>
      <c r="FI32" s="30">
        <f t="shared" si="8"/>
        <v>21.329365079365076</v>
      </c>
      <c r="FJ32" s="30">
        <f t="shared" si="8"/>
        <v>21.196884550921816</v>
      </c>
      <c r="FK32" s="30">
        <f t="shared" si="8"/>
        <v>21.066039584558101</v>
      </c>
      <c r="FL32" s="30">
        <f t="shared" si="8"/>
        <v>20.936800077904369</v>
      </c>
      <c r="FM32" s="30">
        <f t="shared" si="8"/>
        <v>20.809136662795197</v>
      </c>
      <c r="FN32" s="30">
        <f t="shared" si="8"/>
        <v>20.683020683020679</v>
      </c>
      <c r="FO32" s="30">
        <f t="shared" si="8"/>
        <v>20.558424172882003</v>
      </c>
      <c r="FP32" s="30">
        <f t="shared" si="8"/>
        <v>20.43531983651744</v>
      </c>
      <c r="FQ32" s="30">
        <f t="shared" si="8"/>
        <v>20.313681027966741</v>
      </c>
      <c r="FR32" s="30">
        <f t="shared" si="8"/>
        <v>20.193481731943269</v>
      </c>
      <c r="FS32" s="30">
        <f t="shared" si="8"/>
        <v>20.074696545284777</v>
      </c>
      <c r="FT32" s="30">
        <f t="shared" si="8"/>
        <v>19.957300659055043</v>
      </c>
      <c r="FU32" s="30">
        <f t="shared" si="8"/>
        <v>19.841269841269838</v>
      </c>
      <c r="FV32" s="30">
        <f t="shared" si="8"/>
        <v>19.726580420222035</v>
      </c>
      <c r="FW32" s="30">
        <f t="shared" si="8"/>
        <v>19.613209268381681</v>
      </c>
      <c r="FX32" s="30">
        <f t="shared" si="8"/>
        <v>19.501133786848069</v>
      </c>
      <c r="FY32" s="30">
        <f t="shared" si="8"/>
        <v>19.390331890331886</v>
      </c>
      <c r="FZ32" s="30">
        <f t="shared" si="8"/>
        <v>19.280781992646396</v>
      </c>
      <c r="GA32" s="30">
        <f t="shared" si="8"/>
        <v>19.172462992687709</v>
      </c>
    </row>
    <row r="33" spans="1:183" x14ac:dyDescent="0.25">
      <c r="B33" s="19">
        <f>B29</f>
        <v>215</v>
      </c>
      <c r="C33" s="31">
        <f>C32</f>
        <v>1.5E-3</v>
      </c>
      <c r="D33" s="6">
        <f>E21</f>
        <v>1.0500000000000001E-2</v>
      </c>
      <c r="E33" s="2">
        <f>M3</f>
        <v>1</v>
      </c>
      <c r="I33" t="s">
        <v>31</v>
      </c>
      <c r="J33">
        <f>B33*C33/D33/E33</f>
        <v>30.714285714285712</v>
      </c>
      <c r="K33">
        <f>J33</f>
        <v>30.714285714285712</v>
      </c>
      <c r="L33">
        <f t="shared" ref="L33:BW33" si="9">K33</f>
        <v>30.714285714285712</v>
      </c>
      <c r="M33">
        <f t="shared" si="9"/>
        <v>30.714285714285712</v>
      </c>
      <c r="N33">
        <f t="shared" si="9"/>
        <v>30.714285714285712</v>
      </c>
      <c r="O33">
        <f t="shared" si="9"/>
        <v>30.714285714285712</v>
      </c>
      <c r="P33">
        <f t="shared" si="9"/>
        <v>30.714285714285712</v>
      </c>
      <c r="Q33">
        <f t="shared" si="9"/>
        <v>30.714285714285712</v>
      </c>
      <c r="R33">
        <f t="shared" si="9"/>
        <v>30.714285714285712</v>
      </c>
      <c r="S33">
        <f t="shared" si="9"/>
        <v>30.714285714285712</v>
      </c>
      <c r="T33">
        <f t="shared" si="9"/>
        <v>30.714285714285712</v>
      </c>
      <c r="U33">
        <f t="shared" si="9"/>
        <v>30.714285714285712</v>
      </c>
      <c r="V33">
        <f t="shared" si="9"/>
        <v>30.714285714285712</v>
      </c>
      <c r="W33">
        <f t="shared" si="9"/>
        <v>30.714285714285712</v>
      </c>
      <c r="X33">
        <f t="shared" si="9"/>
        <v>30.714285714285712</v>
      </c>
      <c r="Y33">
        <f t="shared" si="9"/>
        <v>30.714285714285712</v>
      </c>
      <c r="Z33">
        <f t="shared" si="9"/>
        <v>30.714285714285712</v>
      </c>
      <c r="AA33">
        <f t="shared" si="9"/>
        <v>30.714285714285712</v>
      </c>
      <c r="AB33">
        <f t="shared" si="9"/>
        <v>30.714285714285712</v>
      </c>
      <c r="AC33">
        <f t="shared" si="9"/>
        <v>30.714285714285712</v>
      </c>
      <c r="AD33">
        <f t="shared" si="9"/>
        <v>30.714285714285712</v>
      </c>
      <c r="AE33">
        <f t="shared" si="9"/>
        <v>30.714285714285712</v>
      </c>
      <c r="AF33">
        <f t="shared" si="9"/>
        <v>30.714285714285712</v>
      </c>
      <c r="AG33">
        <f t="shared" si="9"/>
        <v>30.714285714285712</v>
      </c>
      <c r="AH33">
        <f t="shared" si="9"/>
        <v>30.714285714285712</v>
      </c>
      <c r="AI33">
        <f t="shared" si="9"/>
        <v>30.714285714285712</v>
      </c>
      <c r="AJ33">
        <f t="shared" si="9"/>
        <v>30.714285714285712</v>
      </c>
      <c r="AK33">
        <f t="shared" si="9"/>
        <v>30.714285714285712</v>
      </c>
      <c r="AL33">
        <f t="shared" si="9"/>
        <v>30.714285714285712</v>
      </c>
      <c r="AM33">
        <f t="shared" si="9"/>
        <v>30.714285714285712</v>
      </c>
      <c r="AN33">
        <f t="shared" si="9"/>
        <v>30.714285714285712</v>
      </c>
      <c r="AO33">
        <f t="shared" si="9"/>
        <v>30.714285714285712</v>
      </c>
      <c r="AP33">
        <f t="shared" si="9"/>
        <v>30.714285714285712</v>
      </c>
      <c r="AQ33">
        <f t="shared" si="9"/>
        <v>30.714285714285712</v>
      </c>
      <c r="AR33">
        <f t="shared" si="9"/>
        <v>30.714285714285712</v>
      </c>
      <c r="AS33">
        <f t="shared" si="9"/>
        <v>30.714285714285712</v>
      </c>
      <c r="AT33">
        <f t="shared" si="9"/>
        <v>30.714285714285712</v>
      </c>
      <c r="AU33">
        <f t="shared" si="9"/>
        <v>30.714285714285712</v>
      </c>
      <c r="AV33">
        <f t="shared" si="9"/>
        <v>30.714285714285712</v>
      </c>
      <c r="AW33">
        <f t="shared" si="9"/>
        <v>30.714285714285712</v>
      </c>
      <c r="AX33">
        <f t="shared" si="9"/>
        <v>30.714285714285712</v>
      </c>
      <c r="AY33">
        <f t="shared" si="9"/>
        <v>30.714285714285712</v>
      </c>
      <c r="AZ33">
        <f t="shared" si="9"/>
        <v>30.714285714285712</v>
      </c>
      <c r="BA33">
        <f t="shared" si="9"/>
        <v>30.714285714285712</v>
      </c>
      <c r="BB33">
        <f t="shared" si="9"/>
        <v>30.714285714285712</v>
      </c>
      <c r="BC33">
        <f t="shared" si="9"/>
        <v>30.714285714285712</v>
      </c>
      <c r="BD33">
        <f t="shared" si="9"/>
        <v>30.714285714285712</v>
      </c>
      <c r="BE33">
        <f t="shared" si="9"/>
        <v>30.714285714285712</v>
      </c>
      <c r="BF33">
        <f t="shared" si="9"/>
        <v>30.714285714285712</v>
      </c>
      <c r="BG33">
        <f t="shared" si="9"/>
        <v>30.714285714285712</v>
      </c>
      <c r="BH33">
        <f t="shared" si="9"/>
        <v>30.714285714285712</v>
      </c>
      <c r="BI33">
        <f t="shared" si="9"/>
        <v>30.714285714285712</v>
      </c>
      <c r="BJ33">
        <f t="shared" si="9"/>
        <v>30.714285714285712</v>
      </c>
      <c r="BK33">
        <f t="shared" si="9"/>
        <v>30.714285714285712</v>
      </c>
      <c r="BL33">
        <f t="shared" si="9"/>
        <v>30.714285714285712</v>
      </c>
      <c r="BM33">
        <f t="shared" si="9"/>
        <v>30.714285714285712</v>
      </c>
      <c r="BN33">
        <f t="shared" si="9"/>
        <v>30.714285714285712</v>
      </c>
      <c r="BO33">
        <f t="shared" si="9"/>
        <v>30.714285714285712</v>
      </c>
      <c r="BP33">
        <f t="shared" si="9"/>
        <v>30.714285714285712</v>
      </c>
      <c r="BQ33">
        <f t="shared" si="9"/>
        <v>30.714285714285712</v>
      </c>
      <c r="BR33">
        <f t="shared" si="9"/>
        <v>30.714285714285712</v>
      </c>
      <c r="BS33">
        <f t="shared" si="9"/>
        <v>30.714285714285712</v>
      </c>
      <c r="BT33">
        <f t="shared" si="9"/>
        <v>30.714285714285712</v>
      </c>
      <c r="BU33">
        <f t="shared" si="9"/>
        <v>30.714285714285712</v>
      </c>
      <c r="BV33">
        <f t="shared" si="9"/>
        <v>30.714285714285712</v>
      </c>
      <c r="BW33">
        <f t="shared" si="9"/>
        <v>30.714285714285712</v>
      </c>
      <c r="BX33">
        <f t="shared" ref="BX33:EI33" si="10">BW33</f>
        <v>30.714285714285712</v>
      </c>
      <c r="BY33">
        <f t="shared" si="10"/>
        <v>30.714285714285712</v>
      </c>
      <c r="BZ33">
        <f t="shared" si="10"/>
        <v>30.714285714285712</v>
      </c>
      <c r="CA33">
        <f t="shared" si="10"/>
        <v>30.714285714285712</v>
      </c>
      <c r="CB33">
        <f t="shared" si="10"/>
        <v>30.714285714285712</v>
      </c>
      <c r="CC33">
        <f t="shared" si="10"/>
        <v>30.714285714285712</v>
      </c>
      <c r="CD33">
        <f t="shared" si="10"/>
        <v>30.714285714285712</v>
      </c>
      <c r="CE33">
        <f t="shared" si="10"/>
        <v>30.714285714285712</v>
      </c>
      <c r="CF33">
        <f t="shared" si="10"/>
        <v>30.714285714285712</v>
      </c>
      <c r="CG33">
        <f t="shared" si="10"/>
        <v>30.714285714285712</v>
      </c>
      <c r="CH33">
        <f t="shared" si="10"/>
        <v>30.714285714285712</v>
      </c>
      <c r="CI33">
        <f t="shared" si="10"/>
        <v>30.714285714285712</v>
      </c>
      <c r="CJ33">
        <f t="shared" si="10"/>
        <v>30.714285714285712</v>
      </c>
      <c r="CK33">
        <f t="shared" si="10"/>
        <v>30.714285714285712</v>
      </c>
      <c r="CL33">
        <f t="shared" si="10"/>
        <v>30.714285714285712</v>
      </c>
      <c r="CM33">
        <f t="shared" si="10"/>
        <v>30.714285714285712</v>
      </c>
      <c r="CN33">
        <f t="shared" si="10"/>
        <v>30.714285714285712</v>
      </c>
      <c r="CO33">
        <f t="shared" si="10"/>
        <v>30.714285714285712</v>
      </c>
      <c r="CP33">
        <f t="shared" si="10"/>
        <v>30.714285714285712</v>
      </c>
      <c r="CQ33">
        <f t="shared" si="10"/>
        <v>30.714285714285712</v>
      </c>
      <c r="CR33">
        <f t="shared" si="10"/>
        <v>30.714285714285712</v>
      </c>
      <c r="CS33">
        <f t="shared" si="10"/>
        <v>30.714285714285712</v>
      </c>
      <c r="CT33">
        <f t="shared" si="10"/>
        <v>30.714285714285712</v>
      </c>
      <c r="CU33">
        <f t="shared" si="10"/>
        <v>30.714285714285712</v>
      </c>
      <c r="CV33">
        <f t="shared" si="10"/>
        <v>30.714285714285712</v>
      </c>
      <c r="CW33">
        <f t="shared" si="10"/>
        <v>30.714285714285712</v>
      </c>
      <c r="CX33">
        <f t="shared" si="10"/>
        <v>30.714285714285712</v>
      </c>
      <c r="CY33">
        <f t="shared" si="10"/>
        <v>30.714285714285712</v>
      </c>
      <c r="CZ33">
        <f t="shared" si="10"/>
        <v>30.714285714285712</v>
      </c>
      <c r="DA33">
        <f t="shared" si="10"/>
        <v>30.714285714285712</v>
      </c>
      <c r="DB33">
        <f t="shared" si="10"/>
        <v>30.714285714285712</v>
      </c>
      <c r="DC33">
        <f t="shared" si="10"/>
        <v>30.714285714285712</v>
      </c>
      <c r="DD33">
        <f t="shared" si="10"/>
        <v>30.714285714285712</v>
      </c>
      <c r="DE33">
        <f t="shared" si="10"/>
        <v>30.714285714285712</v>
      </c>
      <c r="DF33">
        <f t="shared" si="10"/>
        <v>30.714285714285712</v>
      </c>
      <c r="DG33">
        <f t="shared" si="10"/>
        <v>30.714285714285712</v>
      </c>
      <c r="DH33">
        <f t="shared" si="10"/>
        <v>30.714285714285712</v>
      </c>
      <c r="DI33">
        <f t="shared" si="10"/>
        <v>30.714285714285712</v>
      </c>
      <c r="DJ33">
        <f t="shared" si="10"/>
        <v>30.714285714285712</v>
      </c>
      <c r="DK33">
        <f t="shared" si="10"/>
        <v>30.714285714285712</v>
      </c>
      <c r="DL33">
        <f t="shared" si="10"/>
        <v>30.714285714285712</v>
      </c>
      <c r="DM33">
        <f t="shared" si="10"/>
        <v>30.714285714285712</v>
      </c>
      <c r="DN33">
        <f t="shared" si="10"/>
        <v>30.714285714285712</v>
      </c>
      <c r="DO33">
        <f t="shared" si="10"/>
        <v>30.714285714285712</v>
      </c>
      <c r="DP33">
        <f t="shared" si="10"/>
        <v>30.714285714285712</v>
      </c>
      <c r="DQ33">
        <f t="shared" si="10"/>
        <v>30.714285714285712</v>
      </c>
      <c r="DR33">
        <f t="shared" si="10"/>
        <v>30.714285714285712</v>
      </c>
      <c r="DS33">
        <f t="shared" si="10"/>
        <v>30.714285714285712</v>
      </c>
      <c r="DT33">
        <f t="shared" si="10"/>
        <v>30.714285714285712</v>
      </c>
      <c r="DU33">
        <f t="shared" si="10"/>
        <v>30.714285714285712</v>
      </c>
      <c r="DV33">
        <f t="shared" si="10"/>
        <v>30.714285714285712</v>
      </c>
      <c r="DW33">
        <f t="shared" si="10"/>
        <v>30.714285714285712</v>
      </c>
      <c r="DX33">
        <f t="shared" si="10"/>
        <v>30.714285714285712</v>
      </c>
      <c r="DY33">
        <f t="shared" si="10"/>
        <v>30.714285714285712</v>
      </c>
      <c r="DZ33">
        <f t="shared" si="10"/>
        <v>30.714285714285712</v>
      </c>
      <c r="EA33">
        <f t="shared" si="10"/>
        <v>30.714285714285712</v>
      </c>
      <c r="EB33">
        <f t="shared" si="10"/>
        <v>30.714285714285712</v>
      </c>
      <c r="EC33">
        <f t="shared" si="10"/>
        <v>30.714285714285712</v>
      </c>
      <c r="ED33">
        <f t="shared" si="10"/>
        <v>30.714285714285712</v>
      </c>
      <c r="EE33">
        <f t="shared" si="10"/>
        <v>30.714285714285712</v>
      </c>
      <c r="EF33">
        <f t="shared" si="10"/>
        <v>30.714285714285712</v>
      </c>
      <c r="EG33">
        <f t="shared" si="10"/>
        <v>30.714285714285712</v>
      </c>
      <c r="EH33">
        <f t="shared" si="10"/>
        <v>30.714285714285712</v>
      </c>
      <c r="EI33">
        <f t="shared" si="10"/>
        <v>30.714285714285712</v>
      </c>
      <c r="EJ33">
        <f t="shared" ref="EJ33:GA33" si="11">EI33</f>
        <v>30.714285714285712</v>
      </c>
      <c r="EK33">
        <f t="shared" si="11"/>
        <v>30.714285714285712</v>
      </c>
      <c r="EL33">
        <f t="shared" si="11"/>
        <v>30.714285714285712</v>
      </c>
      <c r="EM33">
        <f t="shared" si="11"/>
        <v>30.714285714285712</v>
      </c>
      <c r="EN33">
        <f t="shared" si="11"/>
        <v>30.714285714285712</v>
      </c>
      <c r="EO33">
        <f t="shared" si="11"/>
        <v>30.714285714285712</v>
      </c>
      <c r="EP33">
        <f t="shared" si="11"/>
        <v>30.714285714285712</v>
      </c>
      <c r="EQ33">
        <f t="shared" si="11"/>
        <v>30.714285714285712</v>
      </c>
      <c r="ER33">
        <f t="shared" si="11"/>
        <v>30.714285714285712</v>
      </c>
      <c r="ES33">
        <f t="shared" si="11"/>
        <v>30.714285714285712</v>
      </c>
      <c r="ET33">
        <f t="shared" si="11"/>
        <v>30.714285714285712</v>
      </c>
      <c r="EU33">
        <f t="shared" si="11"/>
        <v>30.714285714285712</v>
      </c>
      <c r="EV33">
        <f t="shared" si="11"/>
        <v>30.714285714285712</v>
      </c>
      <c r="EW33">
        <f t="shared" si="11"/>
        <v>30.714285714285712</v>
      </c>
      <c r="EX33">
        <f t="shared" si="11"/>
        <v>30.714285714285712</v>
      </c>
      <c r="EY33">
        <f t="shared" si="11"/>
        <v>30.714285714285712</v>
      </c>
      <c r="EZ33">
        <f t="shared" si="11"/>
        <v>30.714285714285712</v>
      </c>
      <c r="FA33">
        <f t="shared" si="11"/>
        <v>30.714285714285712</v>
      </c>
      <c r="FB33">
        <f t="shared" si="11"/>
        <v>30.714285714285712</v>
      </c>
      <c r="FC33">
        <f t="shared" si="11"/>
        <v>30.714285714285712</v>
      </c>
      <c r="FD33">
        <f t="shared" si="11"/>
        <v>30.714285714285712</v>
      </c>
      <c r="FE33">
        <f t="shared" si="11"/>
        <v>30.714285714285712</v>
      </c>
      <c r="FF33">
        <f t="shared" si="11"/>
        <v>30.714285714285712</v>
      </c>
      <c r="FG33">
        <f t="shared" si="11"/>
        <v>30.714285714285712</v>
      </c>
      <c r="FH33">
        <f t="shared" si="11"/>
        <v>30.714285714285712</v>
      </c>
      <c r="FI33">
        <f t="shared" si="11"/>
        <v>30.714285714285712</v>
      </c>
      <c r="FJ33">
        <f t="shared" si="11"/>
        <v>30.714285714285712</v>
      </c>
      <c r="FK33">
        <f t="shared" si="11"/>
        <v>30.714285714285712</v>
      </c>
      <c r="FL33">
        <f t="shared" si="11"/>
        <v>30.714285714285712</v>
      </c>
      <c r="FM33">
        <f t="shared" si="11"/>
        <v>30.714285714285712</v>
      </c>
      <c r="FN33">
        <f t="shared" si="11"/>
        <v>30.714285714285712</v>
      </c>
      <c r="FO33">
        <f t="shared" si="11"/>
        <v>30.714285714285712</v>
      </c>
      <c r="FP33">
        <f t="shared" si="11"/>
        <v>30.714285714285712</v>
      </c>
      <c r="FQ33">
        <f t="shared" si="11"/>
        <v>30.714285714285712</v>
      </c>
      <c r="FR33">
        <f t="shared" si="11"/>
        <v>30.714285714285712</v>
      </c>
      <c r="FS33">
        <f t="shared" si="11"/>
        <v>30.714285714285712</v>
      </c>
      <c r="FT33">
        <f t="shared" si="11"/>
        <v>30.714285714285712</v>
      </c>
      <c r="FU33">
        <f t="shared" si="11"/>
        <v>30.714285714285712</v>
      </c>
      <c r="FV33">
        <f t="shared" si="11"/>
        <v>30.714285714285712</v>
      </c>
      <c r="FW33">
        <f t="shared" si="11"/>
        <v>30.714285714285712</v>
      </c>
      <c r="FX33">
        <f t="shared" si="11"/>
        <v>30.714285714285712</v>
      </c>
      <c r="FY33">
        <f t="shared" si="11"/>
        <v>30.714285714285712</v>
      </c>
      <c r="FZ33">
        <f t="shared" si="11"/>
        <v>30.714285714285712</v>
      </c>
      <c r="GA33">
        <f t="shared" si="11"/>
        <v>30.714285714285712</v>
      </c>
    </row>
    <row r="34" spans="1:183" x14ac:dyDescent="0.25">
      <c r="A34" s="10" t="s">
        <v>31</v>
      </c>
      <c r="B34" s="29">
        <f>B33*C33/D33/E33</f>
        <v>30.714285714285712</v>
      </c>
      <c r="I34" t="s">
        <v>32</v>
      </c>
      <c r="J34" s="30">
        <f t="shared" ref="J34:BU34" si="12">$B$38/$C$38/$D$38/$E$38/J25/$H$38</f>
        <v>227.51322751322749</v>
      </c>
      <c r="K34" s="30">
        <f t="shared" si="12"/>
        <v>189.59435626102291</v>
      </c>
      <c r="L34" s="30">
        <f t="shared" si="12"/>
        <v>162.50944822373393</v>
      </c>
      <c r="M34" s="30">
        <f t="shared" si="12"/>
        <v>142.19576719576719</v>
      </c>
      <c r="N34" s="30">
        <f t="shared" si="12"/>
        <v>126.39623750734862</v>
      </c>
      <c r="O34" s="30">
        <f t="shared" si="12"/>
        <v>113.75661375661375</v>
      </c>
      <c r="P34" s="30">
        <f t="shared" si="12"/>
        <v>103.41510341510342</v>
      </c>
      <c r="Q34" s="30">
        <f t="shared" si="12"/>
        <v>94.797178130511455</v>
      </c>
      <c r="R34" s="30">
        <f t="shared" si="12"/>
        <v>87.505087505087502</v>
      </c>
      <c r="S34" s="30">
        <f t="shared" si="12"/>
        <v>81.254724111866963</v>
      </c>
      <c r="T34" s="30">
        <f t="shared" si="12"/>
        <v>75.837742504409164</v>
      </c>
      <c r="U34" s="30">
        <f t="shared" si="12"/>
        <v>71.097883597883595</v>
      </c>
      <c r="V34" s="30">
        <f t="shared" si="12"/>
        <v>66.915655150949263</v>
      </c>
      <c r="W34" s="30">
        <f t="shared" si="12"/>
        <v>63.198118753674308</v>
      </c>
      <c r="X34" s="30">
        <f t="shared" si="12"/>
        <v>59.87190197716513</v>
      </c>
      <c r="Y34" s="30">
        <f t="shared" si="12"/>
        <v>56.878306878306873</v>
      </c>
      <c r="Z34" s="30">
        <f t="shared" si="12"/>
        <v>54.16981607457798</v>
      </c>
      <c r="AA34" s="30">
        <f t="shared" si="12"/>
        <v>51.707551707551708</v>
      </c>
      <c r="AB34" s="30">
        <f t="shared" si="12"/>
        <v>49.459397285484236</v>
      </c>
      <c r="AC34" s="30">
        <f t="shared" si="12"/>
        <v>47.398589065255727</v>
      </c>
      <c r="AD34" s="30">
        <f t="shared" si="12"/>
        <v>45.5026455026455</v>
      </c>
      <c r="AE34" s="30">
        <f t="shared" si="12"/>
        <v>43.752543752543751</v>
      </c>
      <c r="AF34" s="30">
        <f t="shared" si="12"/>
        <v>42.132079169116203</v>
      </c>
      <c r="AG34" s="30">
        <f t="shared" si="12"/>
        <v>40.627362055933482</v>
      </c>
      <c r="AH34" s="30">
        <f t="shared" si="12"/>
        <v>39.226418536763362</v>
      </c>
      <c r="AI34" s="30">
        <f t="shared" si="12"/>
        <v>37.918871252204582</v>
      </c>
      <c r="AJ34" s="30">
        <f t="shared" si="12"/>
        <v>36.695681856972179</v>
      </c>
      <c r="AK34" s="30">
        <f t="shared" si="12"/>
        <v>35.548941798941797</v>
      </c>
      <c r="AL34" s="30">
        <f t="shared" si="12"/>
        <v>34.471701138367806</v>
      </c>
      <c r="AM34" s="30">
        <f t="shared" si="12"/>
        <v>33.457827575474631</v>
      </c>
      <c r="AN34" s="30">
        <f t="shared" si="12"/>
        <v>32.50188964474679</v>
      </c>
      <c r="AO34" s="30">
        <f t="shared" si="12"/>
        <v>31.599059376837154</v>
      </c>
      <c r="AP34" s="30">
        <f t="shared" si="12"/>
        <v>30.745030745030743</v>
      </c>
      <c r="AQ34" s="30">
        <f t="shared" si="12"/>
        <v>29.935950988582565</v>
      </c>
      <c r="AR34" s="30">
        <f t="shared" si="12"/>
        <v>29.168362501695835</v>
      </c>
      <c r="AS34" s="30">
        <f t="shared" si="12"/>
        <v>28.439153439153436</v>
      </c>
      <c r="AT34" s="30">
        <f t="shared" si="12"/>
        <v>27.745515550393598</v>
      </c>
      <c r="AU34" s="30">
        <f t="shared" si="12"/>
        <v>27.08490803728899</v>
      </c>
      <c r="AV34" s="30">
        <f t="shared" si="12"/>
        <v>26.455026455026452</v>
      </c>
      <c r="AW34" s="30">
        <f t="shared" si="12"/>
        <v>25.853775853775854</v>
      </c>
      <c r="AX34" s="30">
        <f t="shared" si="12"/>
        <v>25.279247501469722</v>
      </c>
      <c r="AY34" s="30">
        <f t="shared" si="12"/>
        <v>24.729698642742118</v>
      </c>
      <c r="AZ34" s="30">
        <f t="shared" si="12"/>
        <v>24.203534841832713</v>
      </c>
      <c r="BA34" s="30">
        <f t="shared" si="12"/>
        <v>23.699294532627864</v>
      </c>
      <c r="BB34" s="30">
        <f t="shared" si="12"/>
        <v>23.21563546053342</v>
      </c>
      <c r="BC34" s="30">
        <f t="shared" si="12"/>
        <v>22.75132275132275</v>
      </c>
      <c r="BD34" s="30">
        <f t="shared" si="12"/>
        <v>22.305218383649756</v>
      </c>
      <c r="BE34" s="30">
        <f t="shared" si="12"/>
        <v>21.876271876271876</v>
      </c>
      <c r="BF34" s="30">
        <f t="shared" si="12"/>
        <v>21.463512029549765</v>
      </c>
      <c r="BG34" s="30">
        <f t="shared" si="12"/>
        <v>21.066039584558101</v>
      </c>
      <c r="BH34" s="30">
        <f t="shared" si="12"/>
        <v>20.683020683020683</v>
      </c>
      <c r="BI34" s="30">
        <f t="shared" si="12"/>
        <v>20.313681027966741</v>
      </c>
      <c r="BJ34" s="30">
        <f t="shared" si="12"/>
        <v>19.957300659055043</v>
      </c>
      <c r="BK34" s="30">
        <f t="shared" si="12"/>
        <v>19.613209268381681</v>
      </c>
      <c r="BL34" s="30">
        <f t="shared" si="12"/>
        <v>19.2807819926464</v>
      </c>
      <c r="BM34" s="30">
        <f t="shared" si="12"/>
        <v>18.959435626102291</v>
      </c>
      <c r="BN34" s="30">
        <f t="shared" si="12"/>
        <v>18.648625206002254</v>
      </c>
      <c r="BO34" s="30">
        <f t="shared" si="12"/>
        <v>18.347840928486089</v>
      </c>
      <c r="BP34" s="30">
        <f t="shared" si="12"/>
        <v>18.056605358192659</v>
      </c>
      <c r="BQ34" s="30">
        <f t="shared" si="12"/>
        <v>17.774470899470899</v>
      </c>
      <c r="BR34" s="30">
        <f t="shared" si="12"/>
        <v>17.5010175010175</v>
      </c>
      <c r="BS34" s="30">
        <f t="shared" si="12"/>
        <v>17.235850569183903</v>
      </c>
      <c r="BT34" s="30">
        <f t="shared" si="12"/>
        <v>16.978599068151308</v>
      </c>
      <c r="BU34" s="30">
        <f t="shared" si="12"/>
        <v>16.728913787737316</v>
      </c>
      <c r="BV34" s="30">
        <f t="shared" ref="BV34:EG34" si="13">$B$38/$C$38/$D$38/$E$38/BV25/$H$38</f>
        <v>16.486465761828079</v>
      </c>
      <c r="BW34" s="30">
        <f t="shared" si="13"/>
        <v>16.250944822373395</v>
      </c>
      <c r="BX34" s="30">
        <f t="shared" si="13"/>
        <v>16.022058275579401</v>
      </c>
      <c r="BY34" s="30">
        <f t="shared" si="13"/>
        <v>15.799529688418577</v>
      </c>
      <c r="BZ34" s="30">
        <f t="shared" si="13"/>
        <v>15.583097774878595</v>
      </c>
      <c r="CA34" s="30">
        <f t="shared" si="13"/>
        <v>15.372515372515371</v>
      </c>
      <c r="CB34" s="30">
        <f t="shared" si="13"/>
        <v>15.167548500881834</v>
      </c>
      <c r="CC34" s="30">
        <f t="shared" si="13"/>
        <v>14.967975494291283</v>
      </c>
      <c r="CD34" s="30">
        <f t="shared" si="13"/>
        <v>14.773586202157629</v>
      </c>
      <c r="CE34" s="30">
        <f t="shared" si="13"/>
        <v>14.584181250847918</v>
      </c>
      <c r="CF34" s="30">
        <f t="shared" si="13"/>
        <v>14.399571361596678</v>
      </c>
      <c r="CG34" s="30">
        <f t="shared" si="13"/>
        <v>14.219576719576718</v>
      </c>
      <c r="CH34" s="30">
        <f t="shared" si="13"/>
        <v>14.044026389705401</v>
      </c>
      <c r="CI34" s="30">
        <f t="shared" si="13"/>
        <v>13.872757775196799</v>
      </c>
      <c r="CJ34" s="30">
        <f t="shared" si="13"/>
        <v>13.705616115254669</v>
      </c>
      <c r="CK34" s="30">
        <f t="shared" si="13"/>
        <v>13.542454018644495</v>
      </c>
      <c r="CL34" s="30">
        <f t="shared" si="13"/>
        <v>13.383131030189853</v>
      </c>
      <c r="CM34" s="30">
        <f t="shared" si="13"/>
        <v>13.227513227513226</v>
      </c>
      <c r="CN34" s="30">
        <f t="shared" si="13"/>
        <v>13.075472845587788</v>
      </c>
      <c r="CO34" s="30">
        <f t="shared" si="13"/>
        <v>12.926887926887927</v>
      </c>
      <c r="CP34" s="30">
        <f t="shared" si="13"/>
        <v>12.78164199512514</v>
      </c>
      <c r="CQ34" s="30">
        <f t="shared" si="13"/>
        <v>12.639623750734861</v>
      </c>
      <c r="CR34" s="30">
        <f t="shared" si="13"/>
        <v>12.500726786441071</v>
      </c>
      <c r="CS34" s="30">
        <f t="shared" si="13"/>
        <v>12.364849321371059</v>
      </c>
      <c r="CT34" s="30">
        <f t="shared" si="13"/>
        <v>12.231893952324059</v>
      </c>
      <c r="CU34" s="30">
        <f t="shared" si="13"/>
        <v>12.101767420916357</v>
      </c>
      <c r="CV34" s="30">
        <f t="shared" si="13"/>
        <v>11.974380395433027</v>
      </c>
      <c r="CW34" s="30">
        <f t="shared" si="13"/>
        <v>11.849647266313932</v>
      </c>
      <c r="CX34" s="30">
        <f t="shared" si="13"/>
        <v>11.727485954290078</v>
      </c>
      <c r="CY34" s="30">
        <f t="shared" si="13"/>
        <v>11.60781773026671</v>
      </c>
      <c r="CZ34" s="30">
        <f t="shared" si="13"/>
        <v>11.490567046122601</v>
      </c>
      <c r="DA34" s="30">
        <f t="shared" si="13"/>
        <v>11.375661375661375</v>
      </c>
      <c r="DB34" s="30">
        <f t="shared" si="13"/>
        <v>11.263031065011262</v>
      </c>
      <c r="DC34" s="30">
        <f t="shared" si="13"/>
        <v>11.152609191824878</v>
      </c>
      <c r="DD34" s="30">
        <f t="shared" si="13"/>
        <v>11.044331432680947</v>
      </c>
      <c r="DE34" s="30">
        <f t="shared" si="13"/>
        <v>10.938135938135938</v>
      </c>
      <c r="DF34" s="30">
        <f t="shared" si="13"/>
        <v>10.833963214915595</v>
      </c>
      <c r="DG34" s="30">
        <f t="shared" si="13"/>
        <v>10.731756014774883</v>
      </c>
      <c r="DH34" s="30">
        <f t="shared" si="13"/>
        <v>10.631459229590071</v>
      </c>
      <c r="DI34" s="30">
        <f t="shared" si="13"/>
        <v>10.533019792279051</v>
      </c>
      <c r="DJ34" s="30">
        <f t="shared" si="13"/>
        <v>10.436386583175574</v>
      </c>
      <c r="DK34" s="30">
        <f t="shared" si="13"/>
        <v>10.341510341510341</v>
      </c>
      <c r="DL34" s="30">
        <f t="shared" si="13"/>
        <v>10.248343581676915</v>
      </c>
      <c r="DM34" s="30">
        <f t="shared" si="13"/>
        <v>10.15684051398337</v>
      </c>
      <c r="DN34" s="30">
        <f t="shared" si="13"/>
        <v>10.066956969611837</v>
      </c>
      <c r="DO34" s="30">
        <f t="shared" si="13"/>
        <v>9.9786503295275217</v>
      </c>
      <c r="DP34" s="30">
        <f t="shared" si="13"/>
        <v>9.8918794570968487</v>
      </c>
      <c r="DQ34" s="30">
        <f t="shared" si="13"/>
        <v>9.8066046341908404</v>
      </c>
      <c r="DR34" s="30">
        <f t="shared" si="13"/>
        <v>9.7227875005652784</v>
      </c>
      <c r="DS34" s="30">
        <f t="shared" si="13"/>
        <v>9.6403909963232</v>
      </c>
      <c r="DT34" s="30">
        <f t="shared" si="13"/>
        <v>9.5593793072784656</v>
      </c>
      <c r="DU34" s="30">
        <f t="shared" si="13"/>
        <v>9.4797178130511455</v>
      </c>
      <c r="DV34" s="30">
        <f t="shared" si="13"/>
        <v>9.4013730377366738</v>
      </c>
      <c r="DW34" s="30">
        <f t="shared" si="13"/>
        <v>9.3243126030011272</v>
      </c>
      <c r="DX34" s="30">
        <f t="shared" si="13"/>
        <v>9.2485051834645322</v>
      </c>
      <c r="DY34" s="30">
        <f t="shared" si="13"/>
        <v>9.1739204642430447</v>
      </c>
      <c r="DZ34" s="30">
        <f t="shared" si="13"/>
        <v>9.1005291005290996</v>
      </c>
      <c r="EA34" s="30">
        <f t="shared" si="13"/>
        <v>9.0283026790963294</v>
      </c>
      <c r="EB34" s="30">
        <f t="shared" si="13"/>
        <v>8.9572136816231307</v>
      </c>
      <c r="EC34" s="30">
        <f t="shared" si="13"/>
        <v>8.8872354497354493</v>
      </c>
      <c r="ED34" s="30">
        <f t="shared" si="13"/>
        <v>8.8183421516754841</v>
      </c>
      <c r="EE34" s="30">
        <f t="shared" si="13"/>
        <v>8.7505087505087502</v>
      </c>
      <c r="EF34" s="30">
        <f t="shared" si="13"/>
        <v>8.6837109737873099</v>
      </c>
      <c r="EG34" s="30">
        <f t="shared" si="13"/>
        <v>8.6179252845919514</v>
      </c>
      <c r="EH34" s="30">
        <f t="shared" ref="EH34:GA34" si="14">$B$38/$C$38/$D$38/$E$38/EH25/$H$38</f>
        <v>8.5531288538807324</v>
      </c>
      <c r="EI34" s="30">
        <f t="shared" si="14"/>
        <v>8.4892995340756539</v>
      </c>
      <c r="EJ34" s="30">
        <f t="shared" si="14"/>
        <v>8.4264158338232402</v>
      </c>
      <c r="EK34" s="30">
        <f t="shared" si="14"/>
        <v>8.3644568938686579</v>
      </c>
      <c r="EL34" s="30">
        <f t="shared" si="14"/>
        <v>8.303402463986405</v>
      </c>
      <c r="EM34" s="30">
        <f t="shared" si="14"/>
        <v>8.2432328809140394</v>
      </c>
      <c r="EN34" s="30">
        <f t="shared" si="14"/>
        <v>8.183929047238399</v>
      </c>
      <c r="EO34" s="30">
        <f t="shared" si="14"/>
        <v>8.1254724111866974</v>
      </c>
      <c r="EP34" s="30">
        <f t="shared" si="14"/>
        <v>8.0678449472775711</v>
      </c>
      <c r="EQ34" s="30">
        <f t="shared" si="14"/>
        <v>8.0110291377897003</v>
      </c>
      <c r="ER34" s="30">
        <f t="shared" si="14"/>
        <v>7.9550079550079547</v>
      </c>
      <c r="ES34" s="30">
        <f t="shared" si="14"/>
        <v>7.8997648442092885</v>
      </c>
      <c r="ET34" s="30">
        <f t="shared" si="14"/>
        <v>7.8452837073526727</v>
      </c>
      <c r="EU34" s="30">
        <f t="shared" si="14"/>
        <v>7.7915488874392977</v>
      </c>
      <c r="EV34" s="30">
        <f t="shared" si="14"/>
        <v>7.7385451535111391</v>
      </c>
      <c r="EW34" s="30">
        <f t="shared" si="14"/>
        <v>7.6862576862576857</v>
      </c>
      <c r="EX34" s="30">
        <f t="shared" si="14"/>
        <v>7.634672064202265</v>
      </c>
      <c r="EY34" s="30">
        <f t="shared" si="14"/>
        <v>7.5837742504409169</v>
      </c>
      <c r="EZ34" s="30">
        <f t="shared" si="14"/>
        <v>7.5335505799081952</v>
      </c>
      <c r="FA34" s="30">
        <f t="shared" si="14"/>
        <v>7.4839877471456413</v>
      </c>
      <c r="FB34" s="30">
        <f t="shared" si="14"/>
        <v>7.4350727945499182</v>
      </c>
      <c r="FC34" s="30">
        <f t="shared" si="14"/>
        <v>7.3867931010788146</v>
      </c>
      <c r="FD34" s="30">
        <f t="shared" si="14"/>
        <v>7.339136371394436</v>
      </c>
      <c r="FE34" s="30">
        <f t="shared" si="14"/>
        <v>7.2920906254239588</v>
      </c>
      <c r="FF34" s="30">
        <f t="shared" si="14"/>
        <v>7.2456441883193472</v>
      </c>
      <c r="FG34" s="30">
        <f t="shared" si="14"/>
        <v>7.1997856807983389</v>
      </c>
      <c r="FH34" s="30">
        <f t="shared" si="14"/>
        <v>7.1545040098499211</v>
      </c>
      <c r="FI34" s="30">
        <f t="shared" si="14"/>
        <v>7.1097883597883591</v>
      </c>
      <c r="FJ34" s="30">
        <f t="shared" si="14"/>
        <v>7.0656281836406061</v>
      </c>
      <c r="FK34" s="30">
        <f t="shared" si="14"/>
        <v>7.0220131948527005</v>
      </c>
      <c r="FL34" s="30">
        <f t="shared" si="14"/>
        <v>6.9789333593014575</v>
      </c>
      <c r="FM34" s="30">
        <f t="shared" si="14"/>
        <v>6.9363788875983996</v>
      </c>
      <c r="FN34" s="30">
        <f t="shared" si="14"/>
        <v>6.8943402276735606</v>
      </c>
      <c r="FO34" s="30">
        <f t="shared" si="14"/>
        <v>6.8528080576273345</v>
      </c>
      <c r="FP34" s="30">
        <f t="shared" si="14"/>
        <v>6.811773278839147</v>
      </c>
      <c r="FQ34" s="30">
        <f t="shared" si="14"/>
        <v>6.7712270093222475</v>
      </c>
      <c r="FR34" s="30">
        <f t="shared" si="14"/>
        <v>6.731160577314423</v>
      </c>
      <c r="FS34" s="30">
        <f t="shared" si="14"/>
        <v>6.6915655150949265</v>
      </c>
      <c r="FT34" s="30">
        <f t="shared" si="14"/>
        <v>6.6524335530183478</v>
      </c>
      <c r="FU34" s="30">
        <f t="shared" si="14"/>
        <v>6.6137566137566131</v>
      </c>
      <c r="FV34" s="30">
        <f t="shared" si="14"/>
        <v>6.5755268067406796</v>
      </c>
      <c r="FW34" s="30">
        <f t="shared" si="14"/>
        <v>6.5377364227938939</v>
      </c>
      <c r="FX34" s="30">
        <f t="shared" si="14"/>
        <v>6.5003779289493568</v>
      </c>
      <c r="FY34" s="30">
        <f t="shared" si="14"/>
        <v>6.4634439634439635</v>
      </c>
      <c r="FZ34" s="30">
        <f t="shared" si="14"/>
        <v>6.4269273308821324</v>
      </c>
      <c r="GA34" s="30">
        <f t="shared" si="14"/>
        <v>6.39082099756257</v>
      </c>
    </row>
    <row r="36" spans="1:183" x14ac:dyDescent="0.25">
      <c r="I36" t="s">
        <v>33</v>
      </c>
      <c r="J36">
        <f t="shared" ref="J36:BU36" si="15">J25</f>
        <v>30</v>
      </c>
      <c r="K36">
        <f t="shared" si="15"/>
        <v>36</v>
      </c>
      <c r="L36">
        <f t="shared" si="15"/>
        <v>42</v>
      </c>
      <c r="M36">
        <f t="shared" si="15"/>
        <v>48</v>
      </c>
      <c r="N36">
        <f t="shared" si="15"/>
        <v>54</v>
      </c>
      <c r="O36">
        <f t="shared" si="15"/>
        <v>60</v>
      </c>
      <c r="P36">
        <f t="shared" si="15"/>
        <v>66</v>
      </c>
      <c r="Q36">
        <f t="shared" si="15"/>
        <v>72</v>
      </c>
      <c r="R36">
        <f t="shared" si="15"/>
        <v>78</v>
      </c>
      <c r="S36">
        <f t="shared" si="15"/>
        <v>84</v>
      </c>
      <c r="T36">
        <f t="shared" si="15"/>
        <v>90</v>
      </c>
      <c r="U36">
        <f t="shared" si="15"/>
        <v>96</v>
      </c>
      <c r="V36">
        <f t="shared" si="15"/>
        <v>102</v>
      </c>
      <c r="W36">
        <f t="shared" si="15"/>
        <v>108</v>
      </c>
      <c r="X36">
        <f t="shared" si="15"/>
        <v>114</v>
      </c>
      <c r="Y36">
        <f t="shared" si="15"/>
        <v>120</v>
      </c>
      <c r="Z36">
        <f t="shared" si="15"/>
        <v>126</v>
      </c>
      <c r="AA36">
        <f t="shared" si="15"/>
        <v>132</v>
      </c>
      <c r="AB36">
        <f t="shared" si="15"/>
        <v>138</v>
      </c>
      <c r="AC36">
        <f t="shared" si="15"/>
        <v>144</v>
      </c>
      <c r="AD36">
        <f t="shared" si="15"/>
        <v>150</v>
      </c>
      <c r="AE36">
        <f t="shared" si="15"/>
        <v>156</v>
      </c>
      <c r="AF36">
        <f t="shared" si="15"/>
        <v>162</v>
      </c>
      <c r="AG36">
        <f t="shared" si="15"/>
        <v>168</v>
      </c>
      <c r="AH36">
        <f t="shared" si="15"/>
        <v>174</v>
      </c>
      <c r="AI36">
        <f t="shared" si="15"/>
        <v>180</v>
      </c>
      <c r="AJ36">
        <f t="shared" si="15"/>
        <v>186</v>
      </c>
      <c r="AK36">
        <f t="shared" si="15"/>
        <v>192</v>
      </c>
      <c r="AL36">
        <f t="shared" si="15"/>
        <v>198</v>
      </c>
      <c r="AM36">
        <f t="shared" si="15"/>
        <v>204</v>
      </c>
      <c r="AN36">
        <f t="shared" si="15"/>
        <v>210</v>
      </c>
      <c r="AO36">
        <f t="shared" si="15"/>
        <v>216</v>
      </c>
      <c r="AP36">
        <f t="shared" si="15"/>
        <v>222</v>
      </c>
      <c r="AQ36">
        <f t="shared" si="15"/>
        <v>228</v>
      </c>
      <c r="AR36">
        <f t="shared" si="15"/>
        <v>234</v>
      </c>
      <c r="AS36">
        <f t="shared" si="15"/>
        <v>240</v>
      </c>
      <c r="AT36">
        <f t="shared" si="15"/>
        <v>246</v>
      </c>
      <c r="AU36">
        <f t="shared" si="15"/>
        <v>252</v>
      </c>
      <c r="AV36">
        <f t="shared" si="15"/>
        <v>258</v>
      </c>
      <c r="AW36">
        <f t="shared" si="15"/>
        <v>264</v>
      </c>
      <c r="AX36">
        <f t="shared" si="15"/>
        <v>270</v>
      </c>
      <c r="AY36">
        <f t="shared" si="15"/>
        <v>276</v>
      </c>
      <c r="AZ36">
        <f t="shared" si="15"/>
        <v>282</v>
      </c>
      <c r="BA36">
        <f t="shared" si="15"/>
        <v>288</v>
      </c>
      <c r="BB36">
        <f t="shared" si="15"/>
        <v>294</v>
      </c>
      <c r="BC36">
        <f t="shared" si="15"/>
        <v>300</v>
      </c>
      <c r="BD36">
        <f t="shared" si="15"/>
        <v>306</v>
      </c>
      <c r="BE36">
        <f t="shared" si="15"/>
        <v>312</v>
      </c>
      <c r="BF36">
        <f t="shared" si="15"/>
        <v>318</v>
      </c>
      <c r="BG36">
        <f t="shared" si="15"/>
        <v>324</v>
      </c>
      <c r="BH36">
        <f t="shared" si="15"/>
        <v>330</v>
      </c>
      <c r="BI36">
        <f t="shared" si="15"/>
        <v>336</v>
      </c>
      <c r="BJ36">
        <f t="shared" si="15"/>
        <v>342</v>
      </c>
      <c r="BK36">
        <f t="shared" si="15"/>
        <v>348</v>
      </c>
      <c r="BL36">
        <f t="shared" si="15"/>
        <v>354</v>
      </c>
      <c r="BM36">
        <f t="shared" si="15"/>
        <v>360</v>
      </c>
      <c r="BN36">
        <f t="shared" si="15"/>
        <v>366</v>
      </c>
      <c r="BO36">
        <f t="shared" si="15"/>
        <v>372</v>
      </c>
      <c r="BP36">
        <f t="shared" si="15"/>
        <v>378</v>
      </c>
      <c r="BQ36">
        <f t="shared" si="15"/>
        <v>384</v>
      </c>
      <c r="BR36">
        <f t="shared" si="15"/>
        <v>390</v>
      </c>
      <c r="BS36">
        <f t="shared" si="15"/>
        <v>396</v>
      </c>
      <c r="BT36">
        <f t="shared" si="15"/>
        <v>402</v>
      </c>
      <c r="BU36">
        <f t="shared" si="15"/>
        <v>408</v>
      </c>
      <c r="BV36">
        <f t="shared" ref="BV36:EG36" si="16">BV25</f>
        <v>414</v>
      </c>
      <c r="BW36">
        <f t="shared" si="16"/>
        <v>420</v>
      </c>
      <c r="BX36">
        <f t="shared" si="16"/>
        <v>426</v>
      </c>
      <c r="BY36">
        <f t="shared" si="16"/>
        <v>432</v>
      </c>
      <c r="BZ36">
        <f t="shared" si="16"/>
        <v>438</v>
      </c>
      <c r="CA36">
        <f t="shared" si="16"/>
        <v>444</v>
      </c>
      <c r="CB36">
        <f t="shared" si="16"/>
        <v>450</v>
      </c>
      <c r="CC36">
        <f t="shared" si="16"/>
        <v>456</v>
      </c>
      <c r="CD36">
        <f t="shared" si="16"/>
        <v>462</v>
      </c>
      <c r="CE36">
        <f t="shared" si="16"/>
        <v>468</v>
      </c>
      <c r="CF36">
        <f t="shared" si="16"/>
        <v>474</v>
      </c>
      <c r="CG36">
        <f t="shared" si="16"/>
        <v>480</v>
      </c>
      <c r="CH36">
        <f t="shared" si="16"/>
        <v>486</v>
      </c>
      <c r="CI36">
        <f t="shared" si="16"/>
        <v>492</v>
      </c>
      <c r="CJ36">
        <f t="shared" si="16"/>
        <v>498</v>
      </c>
      <c r="CK36">
        <f t="shared" si="16"/>
        <v>504</v>
      </c>
      <c r="CL36">
        <f t="shared" si="16"/>
        <v>510</v>
      </c>
      <c r="CM36">
        <f t="shared" si="16"/>
        <v>516</v>
      </c>
      <c r="CN36">
        <f t="shared" si="16"/>
        <v>522</v>
      </c>
      <c r="CO36">
        <f t="shared" si="16"/>
        <v>528</v>
      </c>
      <c r="CP36">
        <f t="shared" si="16"/>
        <v>534</v>
      </c>
      <c r="CQ36">
        <f t="shared" si="16"/>
        <v>540</v>
      </c>
      <c r="CR36">
        <f t="shared" si="16"/>
        <v>546</v>
      </c>
      <c r="CS36">
        <f t="shared" si="16"/>
        <v>552</v>
      </c>
      <c r="CT36">
        <f t="shared" si="16"/>
        <v>558</v>
      </c>
      <c r="CU36">
        <f t="shared" si="16"/>
        <v>564</v>
      </c>
      <c r="CV36">
        <f t="shared" si="16"/>
        <v>570</v>
      </c>
      <c r="CW36">
        <f t="shared" si="16"/>
        <v>576</v>
      </c>
      <c r="CX36">
        <f t="shared" si="16"/>
        <v>582</v>
      </c>
      <c r="CY36">
        <f t="shared" si="16"/>
        <v>588</v>
      </c>
      <c r="CZ36">
        <f t="shared" si="16"/>
        <v>594</v>
      </c>
      <c r="DA36">
        <f t="shared" si="16"/>
        <v>600</v>
      </c>
      <c r="DB36">
        <f t="shared" si="16"/>
        <v>606</v>
      </c>
      <c r="DC36">
        <f t="shared" si="16"/>
        <v>612</v>
      </c>
      <c r="DD36">
        <f t="shared" si="16"/>
        <v>618</v>
      </c>
      <c r="DE36">
        <f t="shared" si="16"/>
        <v>624</v>
      </c>
      <c r="DF36">
        <f t="shared" si="16"/>
        <v>630</v>
      </c>
      <c r="DG36">
        <f t="shared" si="16"/>
        <v>636</v>
      </c>
      <c r="DH36">
        <f t="shared" si="16"/>
        <v>642</v>
      </c>
      <c r="DI36">
        <f t="shared" si="16"/>
        <v>648</v>
      </c>
      <c r="DJ36">
        <f t="shared" si="16"/>
        <v>654</v>
      </c>
      <c r="DK36">
        <f t="shared" si="16"/>
        <v>660</v>
      </c>
      <c r="DL36">
        <f t="shared" si="16"/>
        <v>666</v>
      </c>
      <c r="DM36">
        <f t="shared" si="16"/>
        <v>672</v>
      </c>
      <c r="DN36">
        <f t="shared" si="16"/>
        <v>678</v>
      </c>
      <c r="DO36">
        <f t="shared" si="16"/>
        <v>684</v>
      </c>
      <c r="DP36">
        <f t="shared" si="16"/>
        <v>690</v>
      </c>
      <c r="DQ36">
        <f t="shared" si="16"/>
        <v>696</v>
      </c>
      <c r="DR36">
        <f t="shared" si="16"/>
        <v>702</v>
      </c>
      <c r="DS36">
        <f t="shared" si="16"/>
        <v>708</v>
      </c>
      <c r="DT36">
        <f t="shared" si="16"/>
        <v>714</v>
      </c>
      <c r="DU36">
        <f t="shared" si="16"/>
        <v>720</v>
      </c>
      <c r="DV36">
        <f t="shared" si="16"/>
        <v>726</v>
      </c>
      <c r="DW36">
        <f t="shared" si="16"/>
        <v>732</v>
      </c>
      <c r="DX36">
        <f t="shared" si="16"/>
        <v>738</v>
      </c>
      <c r="DY36">
        <f t="shared" si="16"/>
        <v>744</v>
      </c>
      <c r="DZ36">
        <f t="shared" si="16"/>
        <v>750</v>
      </c>
      <c r="EA36">
        <f t="shared" si="16"/>
        <v>756</v>
      </c>
      <c r="EB36">
        <f t="shared" si="16"/>
        <v>762</v>
      </c>
      <c r="EC36">
        <f t="shared" si="16"/>
        <v>768</v>
      </c>
      <c r="ED36">
        <f t="shared" si="16"/>
        <v>774</v>
      </c>
      <c r="EE36">
        <f t="shared" si="16"/>
        <v>780</v>
      </c>
      <c r="EF36">
        <f t="shared" si="16"/>
        <v>786</v>
      </c>
      <c r="EG36">
        <f t="shared" si="16"/>
        <v>792</v>
      </c>
      <c r="EH36">
        <f t="shared" ref="EH36:GA36" si="17">EH25</f>
        <v>798</v>
      </c>
      <c r="EI36">
        <f t="shared" si="17"/>
        <v>804</v>
      </c>
      <c r="EJ36">
        <f t="shared" si="17"/>
        <v>810</v>
      </c>
      <c r="EK36">
        <f t="shared" si="17"/>
        <v>816</v>
      </c>
      <c r="EL36">
        <f t="shared" si="17"/>
        <v>822</v>
      </c>
      <c r="EM36">
        <f t="shared" si="17"/>
        <v>828</v>
      </c>
      <c r="EN36">
        <f t="shared" si="17"/>
        <v>834</v>
      </c>
      <c r="EO36">
        <f t="shared" si="17"/>
        <v>840</v>
      </c>
      <c r="EP36">
        <f t="shared" si="17"/>
        <v>846</v>
      </c>
      <c r="EQ36">
        <f t="shared" si="17"/>
        <v>852</v>
      </c>
      <c r="ER36">
        <f t="shared" si="17"/>
        <v>858</v>
      </c>
      <c r="ES36">
        <f t="shared" si="17"/>
        <v>864</v>
      </c>
      <c r="ET36">
        <f t="shared" si="17"/>
        <v>870</v>
      </c>
      <c r="EU36">
        <f t="shared" si="17"/>
        <v>876</v>
      </c>
      <c r="EV36">
        <f t="shared" si="17"/>
        <v>882</v>
      </c>
      <c r="EW36">
        <f t="shared" si="17"/>
        <v>888</v>
      </c>
      <c r="EX36">
        <f t="shared" si="17"/>
        <v>894</v>
      </c>
      <c r="EY36">
        <f t="shared" si="17"/>
        <v>900</v>
      </c>
      <c r="EZ36">
        <f t="shared" si="17"/>
        <v>906</v>
      </c>
      <c r="FA36">
        <f t="shared" si="17"/>
        <v>912</v>
      </c>
      <c r="FB36">
        <f t="shared" si="17"/>
        <v>918</v>
      </c>
      <c r="FC36">
        <f t="shared" si="17"/>
        <v>924</v>
      </c>
      <c r="FD36">
        <f t="shared" si="17"/>
        <v>930</v>
      </c>
      <c r="FE36">
        <f t="shared" si="17"/>
        <v>936</v>
      </c>
      <c r="FF36">
        <f t="shared" si="17"/>
        <v>942</v>
      </c>
      <c r="FG36">
        <f t="shared" si="17"/>
        <v>948</v>
      </c>
      <c r="FH36">
        <f t="shared" si="17"/>
        <v>954</v>
      </c>
      <c r="FI36">
        <f t="shared" si="17"/>
        <v>960</v>
      </c>
      <c r="FJ36">
        <f t="shared" si="17"/>
        <v>966</v>
      </c>
      <c r="FK36">
        <f t="shared" si="17"/>
        <v>972</v>
      </c>
      <c r="FL36">
        <f t="shared" si="17"/>
        <v>978</v>
      </c>
      <c r="FM36">
        <f t="shared" si="17"/>
        <v>984</v>
      </c>
      <c r="FN36">
        <f t="shared" si="17"/>
        <v>990</v>
      </c>
      <c r="FO36">
        <f t="shared" si="17"/>
        <v>996</v>
      </c>
      <c r="FP36">
        <f t="shared" si="17"/>
        <v>1002</v>
      </c>
      <c r="FQ36">
        <f t="shared" si="17"/>
        <v>1008</v>
      </c>
      <c r="FR36">
        <f t="shared" si="17"/>
        <v>1014</v>
      </c>
      <c r="FS36">
        <f t="shared" si="17"/>
        <v>1020</v>
      </c>
      <c r="FT36">
        <f t="shared" si="17"/>
        <v>1026</v>
      </c>
      <c r="FU36">
        <f t="shared" si="17"/>
        <v>1032</v>
      </c>
      <c r="FV36">
        <f t="shared" si="17"/>
        <v>1038</v>
      </c>
      <c r="FW36">
        <f t="shared" si="17"/>
        <v>1044</v>
      </c>
      <c r="FX36">
        <f t="shared" si="17"/>
        <v>1050</v>
      </c>
      <c r="FY36">
        <f t="shared" si="17"/>
        <v>1056</v>
      </c>
      <c r="FZ36">
        <f t="shared" si="17"/>
        <v>1062</v>
      </c>
      <c r="GA36">
        <f t="shared" si="17"/>
        <v>1068</v>
      </c>
    </row>
    <row r="37" spans="1:183" ht="18" x14ac:dyDescent="0.25">
      <c r="B37" s="2" t="s">
        <v>14</v>
      </c>
      <c r="C37" s="1"/>
      <c r="D37" s="2" t="s">
        <v>12</v>
      </c>
      <c r="E37" s="2" t="s">
        <v>16</v>
      </c>
      <c r="F37" s="2" t="s">
        <v>28</v>
      </c>
      <c r="G37" s="2" t="s">
        <v>13</v>
      </c>
      <c r="H37" s="2" t="s">
        <v>15</v>
      </c>
      <c r="I37" t="s">
        <v>34</v>
      </c>
      <c r="J37" s="30">
        <f t="shared" ref="J37:BU37" si="18">MIN($B$22,J32,MAX(J33,J34))</f>
        <v>227.51322751322749</v>
      </c>
      <c r="K37" s="30">
        <f t="shared" si="18"/>
        <v>189.59435626102291</v>
      </c>
      <c r="L37" s="30">
        <f t="shared" si="18"/>
        <v>162.50944822373393</v>
      </c>
      <c r="M37" s="30">
        <f t="shared" si="18"/>
        <v>142.19576719576719</v>
      </c>
      <c r="N37" s="30">
        <f t="shared" si="18"/>
        <v>126.39623750734862</v>
      </c>
      <c r="O37" s="30">
        <f t="shared" si="18"/>
        <v>113.75661375661375</v>
      </c>
      <c r="P37" s="30">
        <f t="shared" si="18"/>
        <v>103.41510341510342</v>
      </c>
      <c r="Q37" s="30">
        <f t="shared" si="18"/>
        <v>94.797178130511455</v>
      </c>
      <c r="R37" s="30">
        <f t="shared" si="18"/>
        <v>87.505087505087502</v>
      </c>
      <c r="S37" s="30">
        <f t="shared" si="18"/>
        <v>81.254724111866963</v>
      </c>
      <c r="T37" s="30">
        <f t="shared" si="18"/>
        <v>75.837742504409164</v>
      </c>
      <c r="U37" s="30">
        <f t="shared" si="18"/>
        <v>71.097883597883595</v>
      </c>
      <c r="V37" s="30">
        <f t="shared" si="18"/>
        <v>66.915655150949263</v>
      </c>
      <c r="W37" s="30">
        <f t="shared" si="18"/>
        <v>63.198118753674308</v>
      </c>
      <c r="X37" s="30">
        <f t="shared" si="18"/>
        <v>59.87190197716513</v>
      </c>
      <c r="Y37" s="30">
        <f t="shared" si="18"/>
        <v>56.878306878306873</v>
      </c>
      <c r="Z37" s="30">
        <f t="shared" si="18"/>
        <v>54.16981607457798</v>
      </c>
      <c r="AA37" s="30">
        <f t="shared" si="18"/>
        <v>51.707551707551708</v>
      </c>
      <c r="AB37" s="30">
        <f t="shared" si="18"/>
        <v>49.459397285484236</v>
      </c>
      <c r="AC37" s="30">
        <f t="shared" si="18"/>
        <v>47.398589065255727</v>
      </c>
      <c r="AD37" s="30">
        <f t="shared" si="18"/>
        <v>45.5026455026455</v>
      </c>
      <c r="AE37" s="30">
        <f t="shared" si="18"/>
        <v>43.752543752543751</v>
      </c>
      <c r="AF37" s="30">
        <f t="shared" si="18"/>
        <v>42.132079169116203</v>
      </c>
      <c r="AG37" s="30">
        <f t="shared" si="18"/>
        <v>40.627362055933482</v>
      </c>
      <c r="AH37" s="30">
        <f t="shared" si="18"/>
        <v>39.226418536763362</v>
      </c>
      <c r="AI37" s="30">
        <f t="shared" si="18"/>
        <v>37.918871252204582</v>
      </c>
      <c r="AJ37" s="30">
        <f t="shared" si="18"/>
        <v>36.695681856972179</v>
      </c>
      <c r="AK37" s="30">
        <f t="shared" si="18"/>
        <v>35.548941798941797</v>
      </c>
      <c r="AL37" s="30">
        <f t="shared" si="18"/>
        <v>34.471701138367806</v>
      </c>
      <c r="AM37" s="30">
        <f t="shared" si="18"/>
        <v>33.457827575474631</v>
      </c>
      <c r="AN37" s="30">
        <f t="shared" si="18"/>
        <v>32.50188964474679</v>
      </c>
      <c r="AO37" s="30">
        <f t="shared" si="18"/>
        <v>31.599059376837154</v>
      </c>
      <c r="AP37" s="30">
        <f t="shared" si="18"/>
        <v>30.745030745030743</v>
      </c>
      <c r="AQ37" s="30">
        <f t="shared" si="18"/>
        <v>30.714285714285712</v>
      </c>
      <c r="AR37" s="30">
        <f t="shared" si="18"/>
        <v>30.714285714285712</v>
      </c>
      <c r="AS37" s="30">
        <f t="shared" si="18"/>
        <v>30.714285714285712</v>
      </c>
      <c r="AT37" s="30">
        <f t="shared" si="18"/>
        <v>30.714285714285712</v>
      </c>
      <c r="AU37" s="30">
        <f t="shared" si="18"/>
        <v>30.714285714285712</v>
      </c>
      <c r="AV37" s="30">
        <f t="shared" si="18"/>
        <v>30.714285714285712</v>
      </c>
      <c r="AW37" s="30">
        <f t="shared" si="18"/>
        <v>30.714285714285712</v>
      </c>
      <c r="AX37" s="30">
        <f t="shared" si="18"/>
        <v>30.714285714285712</v>
      </c>
      <c r="AY37" s="30">
        <f t="shared" si="18"/>
        <v>30.714285714285712</v>
      </c>
      <c r="AZ37" s="30">
        <f t="shared" si="18"/>
        <v>30.714285714285712</v>
      </c>
      <c r="BA37" s="30">
        <f t="shared" si="18"/>
        <v>30.714285714285712</v>
      </c>
      <c r="BB37" s="30">
        <f t="shared" si="18"/>
        <v>30.714285714285712</v>
      </c>
      <c r="BC37" s="30">
        <f t="shared" si="18"/>
        <v>30.714285714285712</v>
      </c>
      <c r="BD37" s="30">
        <f t="shared" si="18"/>
        <v>30.714285714285712</v>
      </c>
      <c r="BE37" s="30">
        <f t="shared" si="18"/>
        <v>30.714285714285712</v>
      </c>
      <c r="BF37" s="30">
        <f t="shared" si="18"/>
        <v>30.714285714285712</v>
      </c>
      <c r="BG37" s="30">
        <f t="shared" si="18"/>
        <v>30.714285714285712</v>
      </c>
      <c r="BH37" s="30">
        <f t="shared" si="18"/>
        <v>30.714285714285712</v>
      </c>
      <c r="BI37" s="30">
        <f t="shared" si="18"/>
        <v>30.714285714285712</v>
      </c>
      <c r="BJ37" s="30">
        <f t="shared" si="18"/>
        <v>30.714285714285712</v>
      </c>
      <c r="BK37" s="30">
        <f t="shared" si="18"/>
        <v>30.714285714285712</v>
      </c>
      <c r="BL37" s="30">
        <f t="shared" si="18"/>
        <v>30.714285714285712</v>
      </c>
      <c r="BM37" s="30">
        <f t="shared" si="18"/>
        <v>30.714285714285712</v>
      </c>
      <c r="BN37" s="30">
        <f t="shared" si="18"/>
        <v>30.714285714285712</v>
      </c>
      <c r="BO37" s="30">
        <f t="shared" si="18"/>
        <v>30.714285714285712</v>
      </c>
      <c r="BP37" s="30">
        <f t="shared" si="18"/>
        <v>30.714285714285712</v>
      </c>
      <c r="BQ37" s="30">
        <f t="shared" si="18"/>
        <v>30.714285714285712</v>
      </c>
      <c r="BR37" s="30">
        <f t="shared" si="18"/>
        <v>30.714285714285712</v>
      </c>
      <c r="BS37" s="30">
        <f t="shared" si="18"/>
        <v>30.714285714285712</v>
      </c>
      <c r="BT37" s="30">
        <f t="shared" si="18"/>
        <v>30.714285714285712</v>
      </c>
      <c r="BU37" s="30">
        <f t="shared" si="18"/>
        <v>30.714285714285712</v>
      </c>
      <c r="BV37" s="30">
        <f t="shared" ref="BV37:EG37" si="19">MIN($B$22,BV32,MAX(BV33,BV34))</f>
        <v>30.714285714285712</v>
      </c>
      <c r="BW37" s="30">
        <f t="shared" si="19"/>
        <v>30.714285714285712</v>
      </c>
      <c r="BX37" s="30">
        <f t="shared" si="19"/>
        <v>30.714285714285712</v>
      </c>
      <c r="BY37" s="30">
        <f t="shared" si="19"/>
        <v>30.714285714285712</v>
      </c>
      <c r="BZ37" s="30">
        <f t="shared" si="19"/>
        <v>30.714285714285712</v>
      </c>
      <c r="CA37" s="30">
        <f t="shared" si="19"/>
        <v>30.714285714285712</v>
      </c>
      <c r="CB37" s="30">
        <f t="shared" si="19"/>
        <v>30.714285714285712</v>
      </c>
      <c r="CC37" s="30">
        <f t="shared" si="19"/>
        <v>30.714285714285712</v>
      </c>
      <c r="CD37" s="30">
        <f t="shared" si="19"/>
        <v>30.714285714285712</v>
      </c>
      <c r="CE37" s="30">
        <f t="shared" si="19"/>
        <v>30.714285714285712</v>
      </c>
      <c r="CF37" s="30">
        <f t="shared" si="19"/>
        <v>30.714285714285712</v>
      </c>
      <c r="CG37" s="30">
        <f t="shared" si="19"/>
        <v>30.714285714285712</v>
      </c>
      <c r="CH37" s="30">
        <f t="shared" si="19"/>
        <v>30.714285714285712</v>
      </c>
      <c r="CI37" s="30">
        <f t="shared" si="19"/>
        <v>30.714285714285712</v>
      </c>
      <c r="CJ37" s="30">
        <f t="shared" si="19"/>
        <v>30.714285714285712</v>
      </c>
      <c r="CK37" s="30">
        <f t="shared" si="19"/>
        <v>30.714285714285712</v>
      </c>
      <c r="CL37" s="30">
        <f t="shared" si="19"/>
        <v>30.714285714285712</v>
      </c>
      <c r="CM37" s="30">
        <f t="shared" si="19"/>
        <v>30.714285714285712</v>
      </c>
      <c r="CN37" s="30">
        <f t="shared" si="19"/>
        <v>30.714285714285712</v>
      </c>
      <c r="CO37" s="30">
        <f t="shared" si="19"/>
        <v>30.714285714285712</v>
      </c>
      <c r="CP37" s="30">
        <f t="shared" si="19"/>
        <v>30.714285714285712</v>
      </c>
      <c r="CQ37" s="30">
        <f t="shared" si="19"/>
        <v>30.714285714285712</v>
      </c>
      <c r="CR37" s="30">
        <f t="shared" si="19"/>
        <v>30.714285714285712</v>
      </c>
      <c r="CS37" s="30">
        <f t="shared" si="19"/>
        <v>30.714285714285712</v>
      </c>
      <c r="CT37" s="30">
        <f t="shared" si="19"/>
        <v>30.714285714285712</v>
      </c>
      <c r="CU37" s="30">
        <f t="shared" si="19"/>
        <v>30.714285714285712</v>
      </c>
      <c r="CV37" s="30">
        <f t="shared" si="19"/>
        <v>30.714285714285712</v>
      </c>
      <c r="CW37" s="30">
        <f t="shared" si="19"/>
        <v>30.714285714285712</v>
      </c>
      <c r="CX37" s="30">
        <f t="shared" si="19"/>
        <v>30.714285714285712</v>
      </c>
      <c r="CY37" s="30">
        <f t="shared" si="19"/>
        <v>30.714285714285712</v>
      </c>
      <c r="CZ37" s="30">
        <f t="shared" si="19"/>
        <v>30.714285714285712</v>
      </c>
      <c r="DA37" s="30">
        <f t="shared" si="19"/>
        <v>30.714285714285712</v>
      </c>
      <c r="DB37" s="30">
        <f t="shared" si="19"/>
        <v>30.714285714285712</v>
      </c>
      <c r="DC37" s="30">
        <f t="shared" si="19"/>
        <v>30.714285714285712</v>
      </c>
      <c r="DD37" s="30">
        <f t="shared" si="19"/>
        <v>30.714285714285712</v>
      </c>
      <c r="DE37" s="30">
        <f t="shared" si="19"/>
        <v>30.714285714285712</v>
      </c>
      <c r="DF37" s="30">
        <f t="shared" si="19"/>
        <v>30.714285714285712</v>
      </c>
      <c r="DG37" s="30">
        <f t="shared" si="19"/>
        <v>30.714285714285712</v>
      </c>
      <c r="DH37" s="30">
        <f t="shared" si="19"/>
        <v>30.714285714285712</v>
      </c>
      <c r="DI37" s="30">
        <f t="shared" si="19"/>
        <v>30.714285714285712</v>
      </c>
      <c r="DJ37" s="30">
        <f t="shared" si="19"/>
        <v>30.714285714285712</v>
      </c>
      <c r="DK37" s="30">
        <f t="shared" si="19"/>
        <v>30.714285714285712</v>
      </c>
      <c r="DL37" s="30">
        <f t="shared" si="19"/>
        <v>30.714285714285712</v>
      </c>
      <c r="DM37" s="30">
        <f t="shared" si="19"/>
        <v>30.470521541950109</v>
      </c>
      <c r="DN37" s="30">
        <f t="shared" si="19"/>
        <v>30.200870908835508</v>
      </c>
      <c r="DO37" s="30">
        <f t="shared" si="19"/>
        <v>29.935950988582565</v>
      </c>
      <c r="DP37" s="30">
        <f t="shared" si="19"/>
        <v>29.675638371290542</v>
      </c>
      <c r="DQ37" s="30">
        <f t="shared" si="19"/>
        <v>29.419813902572518</v>
      </c>
      <c r="DR37" s="30">
        <f t="shared" si="19"/>
        <v>29.168362501695832</v>
      </c>
      <c r="DS37" s="30">
        <f t="shared" si="19"/>
        <v>28.921172988969595</v>
      </c>
      <c r="DT37" s="30">
        <f t="shared" si="19"/>
        <v>28.678137921835397</v>
      </c>
      <c r="DU37" s="30">
        <f t="shared" si="19"/>
        <v>28.439153439153436</v>
      </c>
      <c r="DV37" s="30">
        <f t="shared" si="19"/>
        <v>28.20411911321002</v>
      </c>
      <c r="DW37" s="30">
        <f t="shared" si="19"/>
        <v>27.97293780900338</v>
      </c>
      <c r="DX37" s="30">
        <f t="shared" si="19"/>
        <v>27.745515550393595</v>
      </c>
      <c r="DY37" s="30">
        <f t="shared" si="19"/>
        <v>27.521761392729132</v>
      </c>
      <c r="DZ37" s="30">
        <f t="shared" si="19"/>
        <v>27.301587301587297</v>
      </c>
      <c r="EA37" s="30">
        <f t="shared" si="19"/>
        <v>27.084908037288987</v>
      </c>
      <c r="EB37" s="30">
        <f t="shared" si="19"/>
        <v>26.871641044869389</v>
      </c>
      <c r="EC37" s="30">
        <f t="shared" si="19"/>
        <v>26.661706349206344</v>
      </c>
      <c r="ED37" s="30">
        <f t="shared" si="19"/>
        <v>26.455026455026452</v>
      </c>
      <c r="EE37" s="30">
        <f t="shared" si="19"/>
        <v>26.251526251526247</v>
      </c>
      <c r="EF37" s="30">
        <f t="shared" si="19"/>
        <v>26.051132921361926</v>
      </c>
      <c r="EG37" s="30">
        <f t="shared" si="19"/>
        <v>25.853775853775851</v>
      </c>
      <c r="EH37" s="30">
        <f t="shared" ref="EH37:GA37" si="20">MIN($B$22,EH32,MAX(EH33,EH34))</f>
        <v>25.659386561642197</v>
      </c>
      <c r="EI37" s="30">
        <f t="shared" si="20"/>
        <v>25.467898602226956</v>
      </c>
      <c r="EJ37" s="30">
        <f t="shared" si="20"/>
        <v>25.279247501469719</v>
      </c>
      <c r="EK37" s="30">
        <f t="shared" si="20"/>
        <v>25.093370681605972</v>
      </c>
      <c r="EL37" s="30">
        <f t="shared" si="20"/>
        <v>24.910207391959215</v>
      </c>
      <c r="EM37" s="30">
        <f t="shared" si="20"/>
        <v>24.729698642742118</v>
      </c>
      <c r="EN37" s="30">
        <f t="shared" si="20"/>
        <v>24.551787141715195</v>
      </c>
      <c r="EO37" s="30">
        <f t="shared" si="20"/>
        <v>24.376417233560087</v>
      </c>
      <c r="EP37" s="30">
        <f t="shared" si="20"/>
        <v>24.20353484183271</v>
      </c>
      <c r="EQ37" s="30">
        <f t="shared" si="20"/>
        <v>24.033087413369099</v>
      </c>
      <c r="ER37" s="30">
        <f t="shared" si="20"/>
        <v>23.865023865023861</v>
      </c>
      <c r="ES37" s="30">
        <f t="shared" si="20"/>
        <v>23.699294532627864</v>
      </c>
      <c r="ET37" s="30">
        <f t="shared" si="20"/>
        <v>23.535851122058016</v>
      </c>
      <c r="EU37" s="30">
        <f t="shared" si="20"/>
        <v>23.374646662317893</v>
      </c>
      <c r="EV37" s="30">
        <f t="shared" si="20"/>
        <v>23.215635460533417</v>
      </c>
      <c r="EW37" s="30">
        <f t="shared" si="20"/>
        <v>23.058773058773056</v>
      </c>
      <c r="EX37" s="30">
        <f t="shared" si="20"/>
        <v>22.904016192606793</v>
      </c>
      <c r="EY37" s="30">
        <f t="shared" si="20"/>
        <v>22.75132275132275</v>
      </c>
      <c r="EZ37" s="30">
        <f t="shared" si="20"/>
        <v>22.600651739724583</v>
      </c>
      <c r="FA37" s="30">
        <f t="shared" si="20"/>
        <v>22.451963241436921</v>
      </c>
      <c r="FB37" s="30">
        <f t="shared" si="20"/>
        <v>22.305218383649752</v>
      </c>
      <c r="FC37" s="30">
        <f t="shared" si="20"/>
        <v>22.160379303236443</v>
      </c>
      <c r="FD37" s="30">
        <f t="shared" si="20"/>
        <v>22.017409114183305</v>
      </c>
      <c r="FE37" s="30">
        <f t="shared" si="20"/>
        <v>21.876271876271872</v>
      </c>
      <c r="FF37" s="30">
        <f t="shared" si="20"/>
        <v>21.736932564958039</v>
      </c>
      <c r="FG37" s="30">
        <f t="shared" si="20"/>
        <v>21.599357042395013</v>
      </c>
      <c r="FH37" s="30">
        <f t="shared" si="20"/>
        <v>21.463512029549761</v>
      </c>
      <c r="FI37" s="30">
        <f t="shared" si="20"/>
        <v>21.329365079365076</v>
      </c>
      <c r="FJ37" s="30">
        <f t="shared" si="20"/>
        <v>21.196884550921816</v>
      </c>
      <c r="FK37" s="30">
        <f t="shared" si="20"/>
        <v>21.066039584558101</v>
      </c>
      <c r="FL37" s="30">
        <f t="shared" si="20"/>
        <v>20.936800077904369</v>
      </c>
      <c r="FM37" s="30">
        <f t="shared" si="20"/>
        <v>20.809136662795197</v>
      </c>
      <c r="FN37" s="30">
        <f t="shared" si="20"/>
        <v>20.683020683020679</v>
      </c>
      <c r="FO37" s="30">
        <f t="shared" si="20"/>
        <v>20.558424172882003</v>
      </c>
      <c r="FP37" s="30">
        <f t="shared" si="20"/>
        <v>20.43531983651744</v>
      </c>
      <c r="FQ37" s="30">
        <f t="shared" si="20"/>
        <v>20.313681027966741</v>
      </c>
      <c r="FR37" s="30">
        <f t="shared" si="20"/>
        <v>20.193481731943269</v>
      </c>
      <c r="FS37" s="30">
        <f t="shared" si="20"/>
        <v>20.074696545284777</v>
      </c>
      <c r="FT37" s="30">
        <f t="shared" si="20"/>
        <v>19.957300659055043</v>
      </c>
      <c r="FU37" s="30">
        <f t="shared" si="20"/>
        <v>19.841269841269838</v>
      </c>
      <c r="FV37" s="30">
        <f t="shared" si="20"/>
        <v>19.726580420222035</v>
      </c>
      <c r="FW37" s="30">
        <f t="shared" si="20"/>
        <v>19.613209268381681</v>
      </c>
      <c r="FX37" s="30">
        <f t="shared" si="20"/>
        <v>19.501133786848069</v>
      </c>
      <c r="FY37" s="30">
        <f t="shared" si="20"/>
        <v>19.390331890331886</v>
      </c>
      <c r="FZ37" s="30">
        <f t="shared" si="20"/>
        <v>19.280781992646396</v>
      </c>
      <c r="GA37" s="30">
        <f t="shared" si="20"/>
        <v>19.172462992687709</v>
      </c>
    </row>
    <row r="38" spans="1:183" x14ac:dyDescent="0.25">
      <c r="B38" s="19">
        <f>L2</f>
        <v>215</v>
      </c>
      <c r="C38" s="2">
        <v>3</v>
      </c>
      <c r="D38" s="4">
        <f>G2</f>
        <v>1</v>
      </c>
      <c r="E38" s="6">
        <f>N2</f>
        <v>1.0500000000000001E-2</v>
      </c>
      <c r="F38" s="32">
        <f>E29</f>
        <v>222.2222222222222</v>
      </c>
      <c r="G38" s="5">
        <f>H2</f>
        <v>3</v>
      </c>
      <c r="H38" s="2">
        <f>M3</f>
        <v>1</v>
      </c>
      <c r="I38" t="s">
        <v>35</v>
      </c>
      <c r="J38" s="30">
        <f>$B$38/J37/$E$38/J36/$H$38</f>
        <v>3</v>
      </c>
      <c r="K38" s="30">
        <f t="shared" ref="K38:BV38" si="21">$B$38/K37/$E$38/K36/$H$38</f>
        <v>3</v>
      </c>
      <c r="L38" s="30">
        <f t="shared" si="21"/>
        <v>3.0000000000000004</v>
      </c>
      <c r="M38" s="30">
        <f t="shared" si="21"/>
        <v>3</v>
      </c>
      <c r="N38" s="30">
        <f t="shared" si="21"/>
        <v>3</v>
      </c>
      <c r="O38" s="30">
        <f t="shared" si="21"/>
        <v>3</v>
      </c>
      <c r="P38" s="30">
        <f t="shared" si="21"/>
        <v>3</v>
      </c>
      <c r="Q38" s="30">
        <f t="shared" si="21"/>
        <v>3</v>
      </c>
      <c r="R38" s="30">
        <f t="shared" si="21"/>
        <v>3</v>
      </c>
      <c r="S38" s="30">
        <f t="shared" si="21"/>
        <v>3.0000000000000004</v>
      </c>
      <c r="T38" s="30">
        <f t="shared" si="21"/>
        <v>3</v>
      </c>
      <c r="U38" s="30">
        <f t="shared" si="21"/>
        <v>3</v>
      </c>
      <c r="V38" s="30">
        <f t="shared" si="21"/>
        <v>3</v>
      </c>
      <c r="W38" s="30">
        <f t="shared" si="21"/>
        <v>3</v>
      </c>
      <c r="X38" s="30">
        <f t="shared" si="21"/>
        <v>3</v>
      </c>
      <c r="Y38" s="30">
        <f t="shared" si="21"/>
        <v>3</v>
      </c>
      <c r="Z38" s="30">
        <f t="shared" si="21"/>
        <v>2.9999999999999996</v>
      </c>
      <c r="AA38" s="30">
        <f t="shared" si="21"/>
        <v>3</v>
      </c>
      <c r="AB38" s="30">
        <f t="shared" si="21"/>
        <v>3</v>
      </c>
      <c r="AC38" s="30">
        <f t="shared" si="21"/>
        <v>3</v>
      </c>
      <c r="AD38" s="30">
        <f t="shared" si="21"/>
        <v>3</v>
      </c>
      <c r="AE38" s="30">
        <f t="shared" si="21"/>
        <v>3</v>
      </c>
      <c r="AF38" s="30">
        <f t="shared" si="21"/>
        <v>3.0000000000000004</v>
      </c>
      <c r="AG38" s="30">
        <f t="shared" si="21"/>
        <v>3.0000000000000004</v>
      </c>
      <c r="AH38" s="30">
        <f t="shared" si="21"/>
        <v>3</v>
      </c>
      <c r="AI38" s="30">
        <f t="shared" si="21"/>
        <v>3</v>
      </c>
      <c r="AJ38" s="30">
        <f t="shared" si="21"/>
        <v>3</v>
      </c>
      <c r="AK38" s="30">
        <f t="shared" si="21"/>
        <v>3</v>
      </c>
      <c r="AL38" s="30">
        <f t="shared" si="21"/>
        <v>3</v>
      </c>
      <c r="AM38" s="30">
        <f t="shared" si="21"/>
        <v>3</v>
      </c>
      <c r="AN38" s="30">
        <f t="shared" si="21"/>
        <v>2.9999999999999996</v>
      </c>
      <c r="AO38" s="30">
        <f t="shared" si="21"/>
        <v>3</v>
      </c>
      <c r="AP38" s="30">
        <f t="shared" si="21"/>
        <v>3</v>
      </c>
      <c r="AQ38" s="30">
        <f t="shared" si="21"/>
        <v>2.923976608187135</v>
      </c>
      <c r="AR38" s="30">
        <f t="shared" si="21"/>
        <v>2.8490028490028494</v>
      </c>
      <c r="AS38" s="30">
        <f t="shared" si="21"/>
        <v>2.7777777777777781</v>
      </c>
      <c r="AT38" s="30">
        <f t="shared" si="21"/>
        <v>2.7100271002710028</v>
      </c>
      <c r="AU38" s="30">
        <f t="shared" si="21"/>
        <v>2.645502645502646</v>
      </c>
      <c r="AV38" s="30">
        <f t="shared" si="21"/>
        <v>2.5839793281653751</v>
      </c>
      <c r="AW38" s="30">
        <f t="shared" si="21"/>
        <v>2.5252525252525255</v>
      </c>
      <c r="AX38" s="30">
        <f t="shared" si="21"/>
        <v>2.4691358024691361</v>
      </c>
      <c r="AY38" s="30">
        <f t="shared" si="21"/>
        <v>2.4154589371980677</v>
      </c>
      <c r="AZ38" s="30">
        <f t="shared" si="21"/>
        <v>2.3640661938534282</v>
      </c>
      <c r="BA38" s="30">
        <f t="shared" si="21"/>
        <v>2.3148148148148149</v>
      </c>
      <c r="BB38" s="30">
        <f t="shared" si="21"/>
        <v>2.2675736961451252</v>
      </c>
      <c r="BC38" s="30">
        <f t="shared" si="21"/>
        <v>2.2222222222222223</v>
      </c>
      <c r="BD38" s="30">
        <f t="shared" si="21"/>
        <v>2.1786492374727673</v>
      </c>
      <c r="BE38" s="30">
        <f t="shared" si="21"/>
        <v>2.1367521367521372</v>
      </c>
      <c r="BF38" s="30">
        <f t="shared" si="21"/>
        <v>2.0964360587002098</v>
      </c>
      <c r="BG38" s="30">
        <f t="shared" si="21"/>
        <v>2.0576131687242802</v>
      </c>
      <c r="BH38" s="30">
        <f t="shared" si="21"/>
        <v>2.0202020202020203</v>
      </c>
      <c r="BI38" s="30">
        <f t="shared" si="21"/>
        <v>1.9841269841269844</v>
      </c>
      <c r="BJ38" s="30">
        <f t="shared" si="21"/>
        <v>1.9493177387914231</v>
      </c>
      <c r="BK38" s="30">
        <f t="shared" si="21"/>
        <v>1.9157088122605366</v>
      </c>
      <c r="BL38" s="30">
        <f t="shared" si="21"/>
        <v>1.8832391713747647</v>
      </c>
      <c r="BM38" s="30">
        <f t="shared" si="21"/>
        <v>1.8518518518518521</v>
      </c>
      <c r="BN38" s="30">
        <f t="shared" si="21"/>
        <v>1.8214936247723135</v>
      </c>
      <c r="BO38" s="30">
        <f t="shared" si="21"/>
        <v>1.7921146953405021</v>
      </c>
      <c r="BP38" s="30">
        <f t="shared" si="21"/>
        <v>1.7636684303350971</v>
      </c>
      <c r="BQ38" s="30">
        <f t="shared" si="21"/>
        <v>1.7361111111111114</v>
      </c>
      <c r="BR38" s="30">
        <f t="shared" si="21"/>
        <v>1.7094017094017095</v>
      </c>
      <c r="BS38" s="30">
        <f t="shared" si="21"/>
        <v>1.6835016835016836</v>
      </c>
      <c r="BT38" s="30">
        <f t="shared" si="21"/>
        <v>1.6583747927031511</v>
      </c>
      <c r="BU38" s="30">
        <f t="shared" si="21"/>
        <v>1.6339869281045754</v>
      </c>
      <c r="BV38" s="30">
        <f t="shared" si="21"/>
        <v>1.6103059581320454</v>
      </c>
      <c r="BW38" s="30">
        <f t="shared" ref="BW38:EH38" si="22">$B$38/BW37/$E$38/BW36/$H$38</f>
        <v>1.5873015873015874</v>
      </c>
      <c r="BX38" s="30">
        <f t="shared" si="22"/>
        <v>1.5649452269170581</v>
      </c>
      <c r="BY38" s="30">
        <f t="shared" si="22"/>
        <v>1.5432098765432101</v>
      </c>
      <c r="BZ38" s="30">
        <f t="shared" si="22"/>
        <v>1.5220700152207003</v>
      </c>
      <c r="CA38" s="30">
        <f t="shared" si="22"/>
        <v>1.5015015015015016</v>
      </c>
      <c r="CB38" s="30">
        <f t="shared" si="22"/>
        <v>1.4814814814814816</v>
      </c>
      <c r="CC38" s="30">
        <f t="shared" si="22"/>
        <v>1.4619883040935675</v>
      </c>
      <c r="CD38" s="30">
        <f t="shared" si="22"/>
        <v>1.4430014430014431</v>
      </c>
      <c r="CE38" s="30">
        <f t="shared" si="22"/>
        <v>1.4245014245014247</v>
      </c>
      <c r="CF38" s="30">
        <f t="shared" si="22"/>
        <v>1.4064697609001409</v>
      </c>
      <c r="CG38" s="30">
        <f t="shared" si="22"/>
        <v>1.3888888888888891</v>
      </c>
      <c r="CH38" s="30">
        <f t="shared" si="22"/>
        <v>1.3717421124828533</v>
      </c>
      <c r="CI38" s="30">
        <f t="shared" si="22"/>
        <v>1.3550135501355014</v>
      </c>
      <c r="CJ38" s="30">
        <f t="shared" si="22"/>
        <v>1.3386880856760377</v>
      </c>
      <c r="CK38" s="30">
        <f t="shared" si="22"/>
        <v>1.322751322751323</v>
      </c>
      <c r="CL38" s="30">
        <f t="shared" si="22"/>
        <v>1.3071895424836604</v>
      </c>
      <c r="CM38" s="30">
        <f t="shared" si="22"/>
        <v>1.2919896640826876</v>
      </c>
      <c r="CN38" s="30">
        <f t="shared" si="22"/>
        <v>1.277139208173691</v>
      </c>
      <c r="CO38" s="30">
        <f t="shared" si="22"/>
        <v>1.2626262626262628</v>
      </c>
      <c r="CP38" s="30">
        <f t="shared" si="22"/>
        <v>1.2484394506866419</v>
      </c>
      <c r="CQ38" s="30">
        <f t="shared" si="22"/>
        <v>1.2345679012345681</v>
      </c>
      <c r="CR38" s="30">
        <f t="shared" si="22"/>
        <v>1.2210012210012211</v>
      </c>
      <c r="CS38" s="30">
        <f t="shared" si="22"/>
        <v>1.2077294685990339</v>
      </c>
      <c r="CT38" s="30">
        <f t="shared" si="22"/>
        <v>1.1947431302270013</v>
      </c>
      <c r="CU38" s="30">
        <f t="shared" si="22"/>
        <v>1.1820330969267141</v>
      </c>
      <c r="CV38" s="30">
        <f t="shared" si="22"/>
        <v>1.169590643274854</v>
      </c>
      <c r="CW38" s="30">
        <f t="shared" si="22"/>
        <v>1.1574074074074074</v>
      </c>
      <c r="CX38" s="30">
        <f t="shared" si="22"/>
        <v>1.1454753722794961</v>
      </c>
      <c r="CY38" s="30">
        <f t="shared" si="22"/>
        <v>1.1337868480725626</v>
      </c>
      <c r="CZ38" s="30">
        <f t="shared" si="22"/>
        <v>1.1223344556677892</v>
      </c>
      <c r="DA38" s="30">
        <f t="shared" si="22"/>
        <v>1.1111111111111112</v>
      </c>
      <c r="DB38" s="30">
        <f t="shared" si="22"/>
        <v>1.1001100110011002</v>
      </c>
      <c r="DC38" s="30">
        <f t="shared" si="22"/>
        <v>1.0893246187363836</v>
      </c>
      <c r="DD38" s="30">
        <f t="shared" si="22"/>
        <v>1.0787486515641858</v>
      </c>
      <c r="DE38" s="30">
        <f t="shared" si="22"/>
        <v>1.0683760683760686</v>
      </c>
      <c r="DF38" s="30">
        <f t="shared" si="22"/>
        <v>1.0582010582010584</v>
      </c>
      <c r="DG38" s="30">
        <f t="shared" si="22"/>
        <v>1.0482180293501049</v>
      </c>
      <c r="DH38" s="30">
        <f t="shared" si="22"/>
        <v>1.0384215991692629</v>
      </c>
      <c r="DI38" s="30">
        <f t="shared" si="22"/>
        <v>1.0288065843621401</v>
      </c>
      <c r="DJ38" s="30">
        <f t="shared" si="22"/>
        <v>1.0193679918450562</v>
      </c>
      <c r="DK38" s="30">
        <f t="shared" si="22"/>
        <v>1.0101010101010102</v>
      </c>
      <c r="DL38" s="30">
        <f t="shared" si="22"/>
        <v>1.0010010010010011</v>
      </c>
      <c r="DM38" s="30">
        <f t="shared" si="22"/>
        <v>1</v>
      </c>
      <c r="DN38" s="30">
        <f t="shared" si="22"/>
        <v>1</v>
      </c>
      <c r="DO38" s="30">
        <f t="shared" si="22"/>
        <v>1</v>
      </c>
      <c r="DP38" s="30">
        <f t="shared" si="22"/>
        <v>1</v>
      </c>
      <c r="DQ38" s="30">
        <f t="shared" si="22"/>
        <v>1.0000000000000002</v>
      </c>
      <c r="DR38" s="30">
        <f t="shared" si="22"/>
        <v>1</v>
      </c>
      <c r="DS38" s="30">
        <f t="shared" si="22"/>
        <v>1</v>
      </c>
      <c r="DT38" s="30">
        <f t="shared" si="22"/>
        <v>1</v>
      </c>
      <c r="DU38" s="30">
        <f t="shared" si="22"/>
        <v>1</v>
      </c>
      <c r="DV38" s="30">
        <f t="shared" si="22"/>
        <v>1.0000000000000002</v>
      </c>
      <c r="DW38" s="30">
        <f t="shared" si="22"/>
        <v>1</v>
      </c>
      <c r="DX38" s="30">
        <f t="shared" si="22"/>
        <v>1.0000000000000002</v>
      </c>
      <c r="DY38" s="30">
        <f t="shared" si="22"/>
        <v>1</v>
      </c>
      <c r="DZ38" s="30">
        <f t="shared" si="22"/>
        <v>1.0000000000000002</v>
      </c>
      <c r="EA38" s="30">
        <f t="shared" si="22"/>
        <v>1</v>
      </c>
      <c r="EB38" s="30">
        <f t="shared" si="22"/>
        <v>1.0000000000000002</v>
      </c>
      <c r="EC38" s="30">
        <f t="shared" si="22"/>
        <v>1.0000000000000002</v>
      </c>
      <c r="ED38" s="30">
        <f t="shared" si="22"/>
        <v>1</v>
      </c>
      <c r="EE38" s="30">
        <f t="shared" si="22"/>
        <v>1.0000000000000002</v>
      </c>
      <c r="EF38" s="30">
        <f t="shared" si="22"/>
        <v>1</v>
      </c>
      <c r="EG38" s="30">
        <f t="shared" si="22"/>
        <v>1</v>
      </c>
      <c r="EH38" s="30">
        <f t="shared" si="22"/>
        <v>1.0000000000000002</v>
      </c>
      <c r="EI38" s="30">
        <f t="shared" ref="EI38:GA38" si="23">$B$38/EI37/$E$38/EI36/$H$38</f>
        <v>1.0000000000000002</v>
      </c>
      <c r="EJ38" s="30">
        <f t="shared" si="23"/>
        <v>1</v>
      </c>
      <c r="EK38" s="30">
        <f t="shared" si="23"/>
        <v>1.0000000000000002</v>
      </c>
      <c r="EL38" s="30">
        <f t="shared" si="23"/>
        <v>1</v>
      </c>
      <c r="EM38" s="30">
        <f t="shared" si="23"/>
        <v>1</v>
      </c>
      <c r="EN38" s="30">
        <f t="shared" si="23"/>
        <v>1.0000000000000002</v>
      </c>
      <c r="EO38" s="30">
        <f t="shared" si="23"/>
        <v>1.0000000000000002</v>
      </c>
      <c r="EP38" s="30">
        <f t="shared" si="23"/>
        <v>1</v>
      </c>
      <c r="EQ38" s="30">
        <f t="shared" si="23"/>
        <v>1.0000000000000002</v>
      </c>
      <c r="ER38" s="30">
        <f t="shared" si="23"/>
        <v>1.0000000000000002</v>
      </c>
      <c r="ES38" s="30">
        <f t="shared" si="23"/>
        <v>1</v>
      </c>
      <c r="ET38" s="30">
        <f t="shared" si="23"/>
        <v>1.0000000000000002</v>
      </c>
      <c r="EU38" s="30">
        <f t="shared" si="23"/>
        <v>1</v>
      </c>
      <c r="EV38" s="30">
        <f t="shared" si="23"/>
        <v>1</v>
      </c>
      <c r="EW38" s="30">
        <f t="shared" si="23"/>
        <v>1.0000000000000002</v>
      </c>
      <c r="EX38" s="30">
        <f t="shared" si="23"/>
        <v>1.0000000000000002</v>
      </c>
      <c r="EY38" s="30">
        <f t="shared" si="23"/>
        <v>1</v>
      </c>
      <c r="EZ38" s="30">
        <f t="shared" si="23"/>
        <v>1.0000000000000002</v>
      </c>
      <c r="FA38" s="30">
        <f t="shared" si="23"/>
        <v>1.0000000000000002</v>
      </c>
      <c r="FB38" s="30">
        <f t="shared" si="23"/>
        <v>1</v>
      </c>
      <c r="FC38" s="30">
        <f t="shared" si="23"/>
        <v>1.0000000000000002</v>
      </c>
      <c r="FD38" s="30">
        <f t="shared" si="23"/>
        <v>1</v>
      </c>
      <c r="FE38" s="30">
        <f t="shared" si="23"/>
        <v>1</v>
      </c>
      <c r="FF38" s="30">
        <f t="shared" si="23"/>
        <v>1.0000000000000002</v>
      </c>
      <c r="FG38" s="30">
        <f t="shared" si="23"/>
        <v>1.0000000000000002</v>
      </c>
      <c r="FH38" s="30">
        <f t="shared" si="23"/>
        <v>1.0000000000000002</v>
      </c>
      <c r="FI38" s="30">
        <f t="shared" si="23"/>
        <v>1.0000000000000002</v>
      </c>
      <c r="FJ38" s="30">
        <f t="shared" si="23"/>
        <v>1</v>
      </c>
      <c r="FK38" s="30">
        <f t="shared" si="23"/>
        <v>1.0000000000000002</v>
      </c>
      <c r="FL38" s="30">
        <f t="shared" si="23"/>
        <v>1.0000000000000002</v>
      </c>
      <c r="FM38" s="30">
        <f t="shared" si="23"/>
        <v>1</v>
      </c>
      <c r="FN38" s="30">
        <f t="shared" si="23"/>
        <v>1.0000000000000002</v>
      </c>
      <c r="FO38" s="30">
        <f t="shared" si="23"/>
        <v>1</v>
      </c>
      <c r="FP38" s="30">
        <f t="shared" si="23"/>
        <v>1</v>
      </c>
      <c r="FQ38" s="30">
        <f t="shared" si="23"/>
        <v>1.0000000000000002</v>
      </c>
      <c r="FR38" s="30">
        <f t="shared" si="23"/>
        <v>1</v>
      </c>
      <c r="FS38" s="30">
        <f t="shared" si="23"/>
        <v>1.0000000000000002</v>
      </c>
      <c r="FT38" s="30">
        <f t="shared" si="23"/>
        <v>1</v>
      </c>
      <c r="FU38" s="30">
        <f t="shared" si="23"/>
        <v>1.0000000000000002</v>
      </c>
      <c r="FV38" s="30">
        <f t="shared" si="23"/>
        <v>1.0000000000000002</v>
      </c>
      <c r="FW38" s="30">
        <f t="shared" si="23"/>
        <v>1</v>
      </c>
      <c r="FX38" s="30">
        <f t="shared" si="23"/>
        <v>1.0000000000000002</v>
      </c>
      <c r="FY38" s="30">
        <f t="shared" si="23"/>
        <v>1.0000000000000002</v>
      </c>
      <c r="FZ38" s="30">
        <f t="shared" si="23"/>
        <v>1</v>
      </c>
      <c r="GA38" s="30">
        <f t="shared" si="23"/>
        <v>1.0000000000000002</v>
      </c>
    </row>
    <row r="39" spans="1:183" x14ac:dyDescent="0.25">
      <c r="A39" s="10" t="s">
        <v>32</v>
      </c>
      <c r="B39" s="29">
        <f>B38/C38/D38/E38/F38/G38/H38</f>
        <v>10.238095238095239</v>
      </c>
    </row>
    <row r="40" spans="1:183" x14ac:dyDescent="0.25">
      <c r="J40">
        <f>synthèse!C9</f>
        <v>100</v>
      </c>
      <c r="K40">
        <f>J40</f>
        <v>100</v>
      </c>
      <c r="L40">
        <f t="shared" ref="L40:S40" si="24">K40</f>
        <v>100</v>
      </c>
      <c r="M40">
        <f t="shared" si="24"/>
        <v>100</v>
      </c>
      <c r="N40">
        <f t="shared" si="24"/>
        <v>100</v>
      </c>
      <c r="O40">
        <f t="shared" si="24"/>
        <v>100</v>
      </c>
      <c r="P40">
        <f t="shared" si="24"/>
        <v>100</v>
      </c>
      <c r="Q40">
        <f t="shared" si="24"/>
        <v>100</v>
      </c>
      <c r="R40">
        <f t="shared" si="24"/>
        <v>100</v>
      </c>
      <c r="S40">
        <f t="shared" si="24"/>
        <v>100</v>
      </c>
    </row>
    <row r="41" spans="1:183" ht="15.75" thickBot="1" x14ac:dyDescent="0.3">
      <c r="J41">
        <v>0</v>
      </c>
      <c r="K41" s="30">
        <f>J97+2</f>
        <v>247.71428571428569</v>
      </c>
    </row>
    <row r="42" spans="1:183" ht="19.5" thickTop="1" thickBot="1" x14ac:dyDescent="0.3">
      <c r="J42">
        <v>0</v>
      </c>
      <c r="K42" s="30">
        <f>J97+10</f>
        <v>255.71428571428569</v>
      </c>
      <c r="M42" s="209" t="s">
        <v>224</v>
      </c>
      <c r="O42" s="207" t="s">
        <v>223</v>
      </c>
    </row>
    <row r="43" spans="1:183" ht="19.5" thickTop="1" thickBot="1" x14ac:dyDescent="0.3">
      <c r="I43" s="203" t="s">
        <v>221</v>
      </c>
      <c r="J43">
        <v>222.2</v>
      </c>
      <c r="K43">
        <v>222.2</v>
      </c>
      <c r="M43" s="210">
        <f>ROUND(J45,1)</f>
        <v>27.8</v>
      </c>
      <c r="O43" s="208">
        <f>ROUND(J46,1)</f>
        <v>37</v>
      </c>
    </row>
    <row r="44" spans="1:183" ht="16.5" thickTop="1" thickBot="1" x14ac:dyDescent="0.3">
      <c r="I44" s="204">
        <f>ROUND(J43,1)</f>
        <v>222.2</v>
      </c>
      <c r="J44">
        <v>666.7</v>
      </c>
      <c r="K44">
        <v>666.7</v>
      </c>
    </row>
    <row r="45" spans="1:183" ht="19.5" thickTop="1" thickBot="1" x14ac:dyDescent="0.3">
      <c r="J45" s="199">
        <f>B38/C38/D38/E38/H38/B22</f>
        <v>27.777777777777779</v>
      </c>
      <c r="K45" s="199">
        <f>J45</f>
        <v>27.777777777777779</v>
      </c>
      <c r="M45" s="205" t="s">
        <v>225</v>
      </c>
      <c r="O45" s="201" t="s">
        <v>222</v>
      </c>
    </row>
    <row r="46" spans="1:183" ht="19.5" thickTop="1" thickBot="1" x14ac:dyDescent="0.3">
      <c r="A46" s="33"/>
      <c r="B46" s="34" t="s">
        <v>14</v>
      </c>
      <c r="C46" s="34" t="s">
        <v>12</v>
      </c>
      <c r="D46" s="34" t="s">
        <v>16</v>
      </c>
      <c r="E46" s="34" t="s">
        <v>28</v>
      </c>
      <c r="F46" s="34" t="s">
        <v>13</v>
      </c>
      <c r="G46" s="34" t="s">
        <v>15</v>
      </c>
      <c r="H46" s="35"/>
      <c r="J46" s="199">
        <f>B38/C38/D38/E38/0.75/B22</f>
        <v>37.037037037037038</v>
      </c>
      <c r="K46" s="199">
        <f t="shared" ref="K46:K48" si="25">J46</f>
        <v>37.037037037037038</v>
      </c>
      <c r="M46" s="206">
        <f>ROUND(J47,1)</f>
        <v>55.6</v>
      </c>
      <c r="O46" s="202">
        <f>ROUND(K48,1)</f>
        <v>111.1</v>
      </c>
    </row>
    <row r="47" spans="1:183" ht="15.75" thickTop="1" x14ac:dyDescent="0.25">
      <c r="A47" s="36"/>
      <c r="B47" s="23">
        <f>L2</f>
        <v>215</v>
      </c>
      <c r="C47" s="24">
        <f>B2</f>
        <v>1</v>
      </c>
      <c r="D47" s="25">
        <f>N2</f>
        <v>1.0500000000000001E-2</v>
      </c>
      <c r="E47" s="26">
        <f>B3</f>
        <v>222.2222222222222</v>
      </c>
      <c r="F47" s="27">
        <f>H2</f>
        <v>3</v>
      </c>
      <c r="G47" s="28">
        <v>0.75</v>
      </c>
      <c r="H47" s="37"/>
      <c r="J47" s="199">
        <f>B38/C38/D38/E38/0.5/B22</f>
        <v>55.555555555555557</v>
      </c>
      <c r="K47" s="199">
        <f t="shared" si="25"/>
        <v>55.555555555555557</v>
      </c>
      <c r="M47" s="64"/>
    </row>
    <row r="48" spans="1:183" x14ac:dyDescent="0.25">
      <c r="A48" s="38" t="s">
        <v>30</v>
      </c>
      <c r="B48" s="29">
        <f>B47/C47/D47/E47/F47/G47</f>
        <v>40.952380952380949</v>
      </c>
      <c r="C48" s="39"/>
      <c r="D48" s="39"/>
      <c r="E48" s="39"/>
      <c r="F48" s="39"/>
      <c r="G48" s="39"/>
      <c r="H48" s="37"/>
      <c r="J48" s="199">
        <f>B38/C38/D38/E38/0.25/B22</f>
        <v>111.11111111111111</v>
      </c>
      <c r="K48" s="199">
        <f t="shared" si="25"/>
        <v>111.11111111111111</v>
      </c>
    </row>
    <row r="49" spans="1:183" x14ac:dyDescent="0.25">
      <c r="A49" s="36"/>
      <c r="B49" s="39"/>
      <c r="C49" s="39"/>
      <c r="D49" s="39"/>
      <c r="E49" s="39"/>
      <c r="F49" s="39"/>
      <c r="G49" s="39"/>
      <c r="H49" s="37"/>
    </row>
    <row r="50" spans="1:183" x14ac:dyDescent="0.25">
      <c r="A50" s="36"/>
      <c r="B50" s="2" t="s">
        <v>14</v>
      </c>
      <c r="C50" s="13">
        <v>1.5E-3</v>
      </c>
      <c r="D50" s="2" t="s">
        <v>16</v>
      </c>
      <c r="E50" s="2" t="s">
        <v>15</v>
      </c>
      <c r="F50" s="39"/>
      <c r="G50" s="39"/>
      <c r="H50" s="37"/>
      <c r="I50" t="s">
        <v>30</v>
      </c>
      <c r="J50" s="30">
        <f>$B$47/$C$47/$D$47/J$36/$G$47</f>
        <v>910.05291005290985</v>
      </c>
      <c r="K50" s="30">
        <f t="shared" ref="K50:BV50" si="26">$B$47/$C$47/$D$47/K$36/$G$47</f>
        <v>758.37742504409164</v>
      </c>
      <c r="L50" s="30">
        <f t="shared" si="26"/>
        <v>650.03779289493571</v>
      </c>
      <c r="M50" s="30">
        <f t="shared" si="26"/>
        <v>568.78306878306864</v>
      </c>
      <c r="N50" s="30">
        <f t="shared" si="26"/>
        <v>505.58495002939441</v>
      </c>
      <c r="O50" s="30">
        <f t="shared" si="26"/>
        <v>455.02645502645493</v>
      </c>
      <c r="P50" s="30">
        <f t="shared" si="26"/>
        <v>413.66041366041355</v>
      </c>
      <c r="Q50" s="30">
        <f t="shared" si="26"/>
        <v>379.18871252204582</v>
      </c>
      <c r="R50" s="30">
        <f t="shared" si="26"/>
        <v>350.02035002034995</v>
      </c>
      <c r="S50" s="30">
        <f t="shared" si="26"/>
        <v>325.01889644746785</v>
      </c>
      <c r="T50" s="30">
        <f t="shared" si="26"/>
        <v>303.35097001763666</v>
      </c>
      <c r="U50" s="30">
        <f t="shared" si="26"/>
        <v>284.39153439153432</v>
      </c>
      <c r="V50" s="30">
        <f t="shared" si="26"/>
        <v>267.66262060379705</v>
      </c>
      <c r="W50" s="30">
        <f t="shared" si="26"/>
        <v>252.7924750146972</v>
      </c>
      <c r="X50" s="30">
        <f t="shared" si="26"/>
        <v>239.48760790866049</v>
      </c>
      <c r="Y50" s="30">
        <f t="shared" si="26"/>
        <v>227.51322751322746</v>
      </c>
      <c r="Z50" s="30">
        <f t="shared" si="26"/>
        <v>216.67926429831189</v>
      </c>
      <c r="AA50" s="30">
        <f t="shared" si="26"/>
        <v>206.83020683020678</v>
      </c>
      <c r="AB50" s="30">
        <f t="shared" si="26"/>
        <v>197.83758914193695</v>
      </c>
      <c r="AC50" s="30">
        <f t="shared" si="26"/>
        <v>189.59435626102291</v>
      </c>
      <c r="AD50" s="30">
        <f t="shared" si="26"/>
        <v>182.01058201058197</v>
      </c>
      <c r="AE50" s="30">
        <f t="shared" si="26"/>
        <v>175.01017501017498</v>
      </c>
      <c r="AF50" s="30">
        <f t="shared" si="26"/>
        <v>168.52831667646481</v>
      </c>
      <c r="AG50" s="30">
        <f t="shared" si="26"/>
        <v>162.50944822373393</v>
      </c>
      <c r="AH50" s="30">
        <f t="shared" si="26"/>
        <v>156.90567414705342</v>
      </c>
      <c r="AI50" s="30">
        <f t="shared" si="26"/>
        <v>151.67548500881833</v>
      </c>
      <c r="AJ50" s="30">
        <f t="shared" si="26"/>
        <v>146.78272742788872</v>
      </c>
      <c r="AK50" s="30">
        <f t="shared" si="26"/>
        <v>142.19576719576716</v>
      </c>
      <c r="AL50" s="30">
        <f t="shared" si="26"/>
        <v>137.88680455347119</v>
      </c>
      <c r="AM50" s="30">
        <f t="shared" si="26"/>
        <v>133.83131030189853</v>
      </c>
      <c r="AN50" s="30">
        <f t="shared" si="26"/>
        <v>130.00755857898713</v>
      </c>
      <c r="AO50" s="30">
        <f t="shared" si="26"/>
        <v>126.3962375073486</v>
      </c>
      <c r="AP50" s="30">
        <f t="shared" si="26"/>
        <v>122.98012298012297</v>
      </c>
      <c r="AQ50" s="30">
        <f t="shared" si="26"/>
        <v>119.74380395433025</v>
      </c>
      <c r="AR50" s="30">
        <f t="shared" si="26"/>
        <v>116.67345000678331</v>
      </c>
      <c r="AS50" s="30">
        <f t="shared" si="26"/>
        <v>113.75661375661373</v>
      </c>
      <c r="AT50" s="30">
        <f t="shared" si="26"/>
        <v>110.98206220157438</v>
      </c>
      <c r="AU50" s="30">
        <f t="shared" si="26"/>
        <v>108.33963214915595</v>
      </c>
      <c r="AV50" s="30">
        <f t="shared" si="26"/>
        <v>105.82010582010581</v>
      </c>
      <c r="AW50" s="30">
        <f t="shared" si="26"/>
        <v>103.41510341510339</v>
      </c>
      <c r="AX50" s="30">
        <f t="shared" si="26"/>
        <v>101.11699000587889</v>
      </c>
      <c r="AY50" s="30">
        <f t="shared" si="26"/>
        <v>98.918794570968473</v>
      </c>
      <c r="AZ50" s="30">
        <f t="shared" si="26"/>
        <v>96.814139367330839</v>
      </c>
      <c r="BA50" s="30">
        <f t="shared" si="26"/>
        <v>94.797178130511455</v>
      </c>
      <c r="BB50" s="30">
        <f t="shared" si="26"/>
        <v>92.862541842133666</v>
      </c>
      <c r="BC50" s="30">
        <f t="shared" si="26"/>
        <v>91.005291005290985</v>
      </c>
      <c r="BD50" s="30">
        <f t="shared" si="26"/>
        <v>89.220873534599022</v>
      </c>
      <c r="BE50" s="30">
        <f t="shared" si="26"/>
        <v>87.505087505087488</v>
      </c>
      <c r="BF50" s="30">
        <f t="shared" si="26"/>
        <v>85.854048118199046</v>
      </c>
      <c r="BG50" s="30">
        <f t="shared" si="26"/>
        <v>84.264158338232406</v>
      </c>
      <c r="BH50" s="30">
        <f t="shared" si="26"/>
        <v>82.732082732082716</v>
      </c>
      <c r="BI50" s="30">
        <f t="shared" si="26"/>
        <v>81.254724111866963</v>
      </c>
      <c r="BJ50" s="30">
        <f t="shared" si="26"/>
        <v>79.829202636220174</v>
      </c>
      <c r="BK50" s="30">
        <f t="shared" si="26"/>
        <v>78.452837073526709</v>
      </c>
      <c r="BL50" s="30">
        <f t="shared" si="26"/>
        <v>77.123127970585585</v>
      </c>
      <c r="BM50" s="30">
        <f t="shared" si="26"/>
        <v>75.837742504409164</v>
      </c>
      <c r="BN50" s="30">
        <f t="shared" si="26"/>
        <v>74.594500824009017</v>
      </c>
      <c r="BO50" s="30">
        <f t="shared" si="26"/>
        <v>73.391363713944358</v>
      </c>
      <c r="BP50" s="30">
        <f t="shared" si="26"/>
        <v>72.226421432770636</v>
      </c>
      <c r="BQ50" s="30">
        <f t="shared" si="26"/>
        <v>71.09788359788358</v>
      </c>
      <c r="BR50" s="30">
        <f t="shared" si="26"/>
        <v>70.004070004069987</v>
      </c>
      <c r="BS50" s="30">
        <f t="shared" si="26"/>
        <v>68.943402276735597</v>
      </c>
      <c r="BT50" s="30">
        <f t="shared" si="26"/>
        <v>67.914396272605217</v>
      </c>
      <c r="BU50" s="30">
        <f t="shared" si="26"/>
        <v>66.915655150949263</v>
      </c>
      <c r="BV50" s="30">
        <f t="shared" si="26"/>
        <v>65.945863047312315</v>
      </c>
      <c r="BW50" s="30">
        <f t="shared" ref="BW50:EH50" si="27">$B$47/$C$47/$D$47/BW$36/$G$47</f>
        <v>65.003779289493565</v>
      </c>
      <c r="BX50" s="30">
        <f t="shared" si="27"/>
        <v>64.088233102317602</v>
      </c>
      <c r="BY50" s="30">
        <f t="shared" si="27"/>
        <v>63.198118753674301</v>
      </c>
      <c r="BZ50" s="30">
        <f t="shared" si="27"/>
        <v>62.332391099514382</v>
      </c>
      <c r="CA50" s="30">
        <f t="shared" si="27"/>
        <v>61.490061490061485</v>
      </c>
      <c r="CB50" s="30">
        <f t="shared" si="27"/>
        <v>60.670194003527335</v>
      </c>
      <c r="CC50" s="30">
        <f t="shared" si="27"/>
        <v>59.871901977165123</v>
      </c>
      <c r="CD50" s="30">
        <f t="shared" si="27"/>
        <v>59.094344808630517</v>
      </c>
      <c r="CE50" s="30">
        <f t="shared" si="27"/>
        <v>58.336725003391656</v>
      </c>
      <c r="CF50" s="30">
        <f t="shared" si="27"/>
        <v>57.598285446386704</v>
      </c>
      <c r="CG50" s="30">
        <f t="shared" si="27"/>
        <v>56.878306878306866</v>
      </c>
      <c r="CH50" s="30">
        <f t="shared" si="27"/>
        <v>56.176105558821604</v>
      </c>
      <c r="CI50" s="30">
        <f t="shared" si="27"/>
        <v>55.49103110078719</v>
      </c>
      <c r="CJ50" s="30">
        <f t="shared" si="27"/>
        <v>54.822464461018676</v>
      </c>
      <c r="CK50" s="30">
        <f t="shared" si="27"/>
        <v>54.169816074577973</v>
      </c>
      <c r="CL50" s="30">
        <f t="shared" si="27"/>
        <v>53.532524120759405</v>
      </c>
      <c r="CM50" s="30">
        <f t="shared" si="27"/>
        <v>52.910052910052904</v>
      </c>
      <c r="CN50" s="30">
        <f t="shared" si="27"/>
        <v>52.301891382351151</v>
      </c>
      <c r="CO50" s="30">
        <f t="shared" si="27"/>
        <v>51.707551707551694</v>
      </c>
      <c r="CP50" s="30">
        <f t="shared" si="27"/>
        <v>51.12656798050056</v>
      </c>
      <c r="CQ50" s="30">
        <f t="shared" si="27"/>
        <v>50.558495002939445</v>
      </c>
      <c r="CR50" s="30">
        <f t="shared" si="27"/>
        <v>50.002907145764283</v>
      </c>
      <c r="CS50" s="30">
        <f t="shared" si="27"/>
        <v>49.459397285484236</v>
      </c>
      <c r="CT50" s="30">
        <f t="shared" si="27"/>
        <v>48.927575809296229</v>
      </c>
      <c r="CU50" s="30">
        <f t="shared" si="27"/>
        <v>48.407069683665419</v>
      </c>
      <c r="CV50" s="30">
        <f t="shared" si="27"/>
        <v>47.8975215817321</v>
      </c>
      <c r="CW50" s="30">
        <f t="shared" si="27"/>
        <v>47.398589065255727</v>
      </c>
      <c r="CX50" s="30">
        <f t="shared" si="27"/>
        <v>46.909943817160304</v>
      </c>
      <c r="CY50" s="30">
        <f t="shared" si="27"/>
        <v>46.431270921066833</v>
      </c>
      <c r="CZ50" s="30">
        <f t="shared" si="27"/>
        <v>45.962268184490398</v>
      </c>
      <c r="DA50" s="30">
        <f t="shared" si="27"/>
        <v>45.502645502645493</v>
      </c>
      <c r="DB50" s="30">
        <f t="shared" si="27"/>
        <v>45.052124260045048</v>
      </c>
      <c r="DC50" s="30">
        <f t="shared" si="27"/>
        <v>44.610436767299511</v>
      </c>
      <c r="DD50" s="30">
        <f t="shared" si="27"/>
        <v>44.177325730723787</v>
      </c>
      <c r="DE50" s="30">
        <f t="shared" si="27"/>
        <v>43.752543752543744</v>
      </c>
      <c r="DF50" s="30">
        <f t="shared" si="27"/>
        <v>43.335852859662374</v>
      </c>
      <c r="DG50" s="30">
        <f t="shared" si="27"/>
        <v>42.927024059099523</v>
      </c>
      <c r="DH50" s="30">
        <f t="shared" si="27"/>
        <v>42.525836918360277</v>
      </c>
      <c r="DI50" s="30">
        <f t="shared" si="27"/>
        <v>42.132079169116203</v>
      </c>
      <c r="DJ50" s="30">
        <f t="shared" si="27"/>
        <v>41.74554633270229</v>
      </c>
      <c r="DK50" s="30">
        <f t="shared" si="27"/>
        <v>41.366041366041358</v>
      </c>
      <c r="DL50" s="30">
        <f t="shared" si="27"/>
        <v>40.993374326707652</v>
      </c>
      <c r="DM50" s="30">
        <f t="shared" si="27"/>
        <v>40.627362055933482</v>
      </c>
      <c r="DN50" s="30">
        <f t="shared" si="27"/>
        <v>40.267827878447342</v>
      </c>
      <c r="DO50" s="30">
        <f t="shared" si="27"/>
        <v>39.914601318110087</v>
      </c>
      <c r="DP50" s="30">
        <f t="shared" si="27"/>
        <v>39.567517828387388</v>
      </c>
      <c r="DQ50" s="30">
        <f t="shared" si="27"/>
        <v>39.226418536763354</v>
      </c>
      <c r="DR50" s="30">
        <f t="shared" si="27"/>
        <v>38.891150002261107</v>
      </c>
      <c r="DS50" s="30">
        <f t="shared" si="27"/>
        <v>38.561563985292793</v>
      </c>
      <c r="DT50" s="30">
        <f t="shared" si="27"/>
        <v>38.237517229113863</v>
      </c>
      <c r="DU50" s="30">
        <f t="shared" si="27"/>
        <v>37.918871252204582</v>
      </c>
      <c r="DV50" s="30">
        <f t="shared" si="27"/>
        <v>37.605492150946695</v>
      </c>
      <c r="DW50" s="30">
        <f t="shared" si="27"/>
        <v>37.297250412004509</v>
      </c>
      <c r="DX50" s="30">
        <f t="shared" si="27"/>
        <v>36.994020733858129</v>
      </c>
      <c r="DY50" s="30">
        <f t="shared" si="27"/>
        <v>36.695681856972179</v>
      </c>
      <c r="DZ50" s="30">
        <f t="shared" si="27"/>
        <v>36.402116402116398</v>
      </c>
      <c r="EA50" s="30">
        <f t="shared" si="27"/>
        <v>36.113210716385318</v>
      </c>
      <c r="EB50" s="30">
        <f t="shared" si="27"/>
        <v>35.828854726492516</v>
      </c>
      <c r="EC50" s="30">
        <f t="shared" si="27"/>
        <v>35.54894179894179</v>
      </c>
      <c r="ED50" s="30">
        <f t="shared" si="27"/>
        <v>35.273368606701936</v>
      </c>
      <c r="EE50" s="30">
        <f t="shared" si="27"/>
        <v>35.002035002034994</v>
      </c>
      <c r="EF50" s="30">
        <f t="shared" si="27"/>
        <v>34.734843895149233</v>
      </c>
      <c r="EG50" s="30">
        <f t="shared" si="27"/>
        <v>34.471701138367798</v>
      </c>
      <c r="EH50" s="30">
        <f t="shared" si="27"/>
        <v>34.21251541552293</v>
      </c>
      <c r="EI50" s="30">
        <f t="shared" ref="EI50:GA50" si="28">$B$47/$C$47/$D$47/EI$36/$G$47</f>
        <v>33.957198136302608</v>
      </c>
      <c r="EJ50" s="30">
        <f t="shared" si="28"/>
        <v>33.705663335292961</v>
      </c>
      <c r="EK50" s="30">
        <f t="shared" si="28"/>
        <v>33.457827575474631</v>
      </c>
      <c r="EL50" s="30">
        <f t="shared" si="28"/>
        <v>33.21360985594562</v>
      </c>
      <c r="EM50" s="30">
        <f t="shared" si="28"/>
        <v>32.972931523656158</v>
      </c>
      <c r="EN50" s="30">
        <f t="shared" si="28"/>
        <v>32.735716188953596</v>
      </c>
      <c r="EO50" s="30">
        <f t="shared" si="28"/>
        <v>32.501889644746782</v>
      </c>
      <c r="EP50" s="30">
        <f t="shared" si="28"/>
        <v>32.271379789110277</v>
      </c>
      <c r="EQ50" s="30">
        <f t="shared" si="28"/>
        <v>32.044116551158801</v>
      </c>
      <c r="ER50" s="30">
        <f t="shared" si="28"/>
        <v>31.820031820031815</v>
      </c>
      <c r="ES50" s="30">
        <f t="shared" si="28"/>
        <v>31.59905937683715</v>
      </c>
      <c r="ET50" s="30">
        <f t="shared" si="28"/>
        <v>31.381134829410687</v>
      </c>
      <c r="EU50" s="30">
        <f t="shared" si="28"/>
        <v>31.166195549757191</v>
      </c>
      <c r="EV50" s="30">
        <f t="shared" si="28"/>
        <v>30.954180614044557</v>
      </c>
      <c r="EW50" s="30">
        <f t="shared" si="28"/>
        <v>30.745030745030743</v>
      </c>
      <c r="EX50" s="30">
        <f t="shared" si="28"/>
        <v>30.538688256809056</v>
      </c>
      <c r="EY50" s="30">
        <f t="shared" si="28"/>
        <v>30.335097001763668</v>
      </c>
      <c r="EZ50" s="30">
        <f t="shared" si="28"/>
        <v>30.134202319632777</v>
      </c>
      <c r="FA50" s="30">
        <f t="shared" si="28"/>
        <v>29.935950988582562</v>
      </c>
      <c r="FB50" s="30">
        <f t="shared" si="28"/>
        <v>29.740291178199669</v>
      </c>
      <c r="FC50" s="30">
        <f t="shared" si="28"/>
        <v>29.547172404315258</v>
      </c>
      <c r="FD50" s="30">
        <f t="shared" si="28"/>
        <v>29.35654548557774</v>
      </c>
      <c r="FE50" s="30">
        <f t="shared" si="28"/>
        <v>29.168362501695828</v>
      </c>
      <c r="FF50" s="30">
        <f t="shared" si="28"/>
        <v>28.982576753277385</v>
      </c>
      <c r="FG50" s="30">
        <f t="shared" si="28"/>
        <v>28.799142723193352</v>
      </c>
      <c r="FH50" s="30">
        <f t="shared" si="28"/>
        <v>28.618016039399681</v>
      </c>
      <c r="FI50" s="30">
        <f t="shared" si="28"/>
        <v>28.439153439153433</v>
      </c>
      <c r="FJ50" s="30">
        <f t="shared" si="28"/>
        <v>28.262512734562421</v>
      </c>
      <c r="FK50" s="30">
        <f t="shared" si="28"/>
        <v>28.088052779410802</v>
      </c>
      <c r="FL50" s="30">
        <f t="shared" si="28"/>
        <v>27.915733437205827</v>
      </c>
      <c r="FM50" s="30">
        <f t="shared" si="28"/>
        <v>27.745515550393595</v>
      </c>
      <c r="FN50" s="30">
        <f t="shared" si="28"/>
        <v>27.577360910694239</v>
      </c>
      <c r="FO50" s="30">
        <f t="shared" si="28"/>
        <v>27.411232230509338</v>
      </c>
      <c r="FP50" s="30">
        <f t="shared" si="28"/>
        <v>27.247093115356588</v>
      </c>
      <c r="FQ50" s="30">
        <f t="shared" si="28"/>
        <v>27.084908037288987</v>
      </c>
      <c r="FR50" s="30">
        <f t="shared" si="28"/>
        <v>26.924642309257692</v>
      </c>
      <c r="FS50" s="30">
        <f t="shared" si="28"/>
        <v>26.766262060379702</v>
      </c>
      <c r="FT50" s="30">
        <f t="shared" si="28"/>
        <v>26.609734212073391</v>
      </c>
      <c r="FU50" s="30">
        <f t="shared" si="28"/>
        <v>26.455026455026452</v>
      </c>
      <c r="FV50" s="30">
        <f t="shared" si="28"/>
        <v>26.302107226962715</v>
      </c>
      <c r="FW50" s="30">
        <f t="shared" si="28"/>
        <v>26.150945691175576</v>
      </c>
      <c r="FX50" s="30">
        <f t="shared" si="28"/>
        <v>26.001511715797424</v>
      </c>
      <c r="FY50" s="30">
        <f t="shared" si="28"/>
        <v>25.853775853775847</v>
      </c>
      <c r="FZ50" s="30">
        <f t="shared" si="28"/>
        <v>25.70770932352853</v>
      </c>
      <c r="GA50" s="30">
        <f t="shared" si="28"/>
        <v>25.56328399025028</v>
      </c>
    </row>
    <row r="51" spans="1:183" x14ac:dyDescent="0.25">
      <c r="A51" s="36"/>
      <c r="B51" s="19">
        <f>B47</f>
        <v>215</v>
      </c>
      <c r="C51" s="31">
        <f>C50</f>
        <v>1.5E-3</v>
      </c>
      <c r="D51" s="6">
        <f>D47</f>
        <v>1.0500000000000001E-2</v>
      </c>
      <c r="E51" s="60">
        <f>G47</f>
        <v>0.75</v>
      </c>
      <c r="F51" s="39"/>
      <c r="G51" s="39"/>
      <c r="H51" s="37"/>
      <c r="I51" t="s">
        <v>31</v>
      </c>
      <c r="J51">
        <f>$B$51*$C$51/$D$51/$E$51</f>
        <v>40.952380952380949</v>
      </c>
      <c r="K51">
        <f t="shared" ref="K51:BV51" si="29">$B$51*$C$51/$D$51/$E$51</f>
        <v>40.952380952380949</v>
      </c>
      <c r="L51">
        <f t="shared" si="29"/>
        <v>40.952380952380949</v>
      </c>
      <c r="M51">
        <f t="shared" si="29"/>
        <v>40.952380952380949</v>
      </c>
      <c r="N51">
        <f t="shared" si="29"/>
        <v>40.952380952380949</v>
      </c>
      <c r="O51">
        <f t="shared" si="29"/>
        <v>40.952380952380949</v>
      </c>
      <c r="P51">
        <f t="shared" si="29"/>
        <v>40.952380952380949</v>
      </c>
      <c r="Q51">
        <f t="shared" si="29"/>
        <v>40.952380952380949</v>
      </c>
      <c r="R51">
        <f t="shared" si="29"/>
        <v>40.952380952380949</v>
      </c>
      <c r="S51">
        <f t="shared" si="29"/>
        <v>40.952380952380949</v>
      </c>
      <c r="T51">
        <f t="shared" si="29"/>
        <v>40.952380952380949</v>
      </c>
      <c r="U51">
        <f t="shared" si="29"/>
        <v>40.952380952380949</v>
      </c>
      <c r="V51">
        <f t="shared" si="29"/>
        <v>40.952380952380949</v>
      </c>
      <c r="W51">
        <f t="shared" si="29"/>
        <v>40.952380952380949</v>
      </c>
      <c r="X51">
        <f t="shared" si="29"/>
        <v>40.952380952380949</v>
      </c>
      <c r="Y51">
        <f t="shared" si="29"/>
        <v>40.952380952380949</v>
      </c>
      <c r="Z51">
        <f t="shared" si="29"/>
        <v>40.952380952380949</v>
      </c>
      <c r="AA51">
        <f t="shared" si="29"/>
        <v>40.952380952380949</v>
      </c>
      <c r="AB51">
        <f t="shared" si="29"/>
        <v>40.952380952380949</v>
      </c>
      <c r="AC51">
        <f t="shared" si="29"/>
        <v>40.952380952380949</v>
      </c>
      <c r="AD51">
        <f t="shared" si="29"/>
        <v>40.952380952380949</v>
      </c>
      <c r="AE51">
        <f t="shared" si="29"/>
        <v>40.952380952380949</v>
      </c>
      <c r="AF51">
        <f t="shared" si="29"/>
        <v>40.952380952380949</v>
      </c>
      <c r="AG51">
        <f t="shared" si="29"/>
        <v>40.952380952380949</v>
      </c>
      <c r="AH51">
        <f t="shared" si="29"/>
        <v>40.952380952380949</v>
      </c>
      <c r="AI51">
        <f t="shared" si="29"/>
        <v>40.952380952380949</v>
      </c>
      <c r="AJ51">
        <f t="shared" si="29"/>
        <v>40.952380952380949</v>
      </c>
      <c r="AK51">
        <f t="shared" si="29"/>
        <v>40.952380952380949</v>
      </c>
      <c r="AL51">
        <f t="shared" si="29"/>
        <v>40.952380952380949</v>
      </c>
      <c r="AM51">
        <f t="shared" si="29"/>
        <v>40.952380952380949</v>
      </c>
      <c r="AN51">
        <f t="shared" si="29"/>
        <v>40.952380952380949</v>
      </c>
      <c r="AO51">
        <f t="shared" si="29"/>
        <v>40.952380952380949</v>
      </c>
      <c r="AP51">
        <f t="shared" si="29"/>
        <v>40.952380952380949</v>
      </c>
      <c r="AQ51">
        <f t="shared" si="29"/>
        <v>40.952380952380949</v>
      </c>
      <c r="AR51">
        <f t="shared" si="29"/>
        <v>40.952380952380949</v>
      </c>
      <c r="AS51">
        <f t="shared" si="29"/>
        <v>40.952380952380949</v>
      </c>
      <c r="AT51">
        <f t="shared" si="29"/>
        <v>40.952380952380949</v>
      </c>
      <c r="AU51">
        <f t="shared" si="29"/>
        <v>40.952380952380949</v>
      </c>
      <c r="AV51">
        <f t="shared" si="29"/>
        <v>40.952380952380949</v>
      </c>
      <c r="AW51">
        <f t="shared" si="29"/>
        <v>40.952380952380949</v>
      </c>
      <c r="AX51">
        <f t="shared" si="29"/>
        <v>40.952380952380949</v>
      </c>
      <c r="AY51">
        <f t="shared" si="29"/>
        <v>40.952380952380949</v>
      </c>
      <c r="AZ51">
        <f t="shared" si="29"/>
        <v>40.952380952380949</v>
      </c>
      <c r="BA51">
        <f t="shared" si="29"/>
        <v>40.952380952380949</v>
      </c>
      <c r="BB51">
        <f t="shared" si="29"/>
        <v>40.952380952380949</v>
      </c>
      <c r="BC51">
        <f t="shared" si="29"/>
        <v>40.952380952380949</v>
      </c>
      <c r="BD51">
        <f t="shared" si="29"/>
        <v>40.952380952380949</v>
      </c>
      <c r="BE51">
        <f t="shared" si="29"/>
        <v>40.952380952380949</v>
      </c>
      <c r="BF51">
        <f t="shared" si="29"/>
        <v>40.952380952380949</v>
      </c>
      <c r="BG51">
        <f t="shared" si="29"/>
        <v>40.952380952380949</v>
      </c>
      <c r="BH51">
        <f t="shared" si="29"/>
        <v>40.952380952380949</v>
      </c>
      <c r="BI51">
        <f t="shared" si="29"/>
        <v>40.952380952380949</v>
      </c>
      <c r="BJ51">
        <f t="shared" si="29"/>
        <v>40.952380952380949</v>
      </c>
      <c r="BK51">
        <f t="shared" si="29"/>
        <v>40.952380952380949</v>
      </c>
      <c r="BL51">
        <f t="shared" si="29"/>
        <v>40.952380952380949</v>
      </c>
      <c r="BM51">
        <f t="shared" si="29"/>
        <v>40.952380952380949</v>
      </c>
      <c r="BN51">
        <f t="shared" si="29"/>
        <v>40.952380952380949</v>
      </c>
      <c r="BO51">
        <f t="shared" si="29"/>
        <v>40.952380952380949</v>
      </c>
      <c r="BP51">
        <f t="shared" si="29"/>
        <v>40.952380952380949</v>
      </c>
      <c r="BQ51">
        <f t="shared" si="29"/>
        <v>40.952380952380949</v>
      </c>
      <c r="BR51">
        <f t="shared" si="29"/>
        <v>40.952380952380949</v>
      </c>
      <c r="BS51">
        <f t="shared" si="29"/>
        <v>40.952380952380949</v>
      </c>
      <c r="BT51">
        <f t="shared" si="29"/>
        <v>40.952380952380949</v>
      </c>
      <c r="BU51">
        <f t="shared" si="29"/>
        <v>40.952380952380949</v>
      </c>
      <c r="BV51">
        <f t="shared" si="29"/>
        <v>40.952380952380949</v>
      </c>
      <c r="BW51">
        <f t="shared" ref="BW51:EH51" si="30">$B$51*$C$51/$D$51/$E$51</f>
        <v>40.952380952380949</v>
      </c>
      <c r="BX51">
        <f t="shared" si="30"/>
        <v>40.952380952380949</v>
      </c>
      <c r="BY51">
        <f t="shared" si="30"/>
        <v>40.952380952380949</v>
      </c>
      <c r="BZ51">
        <f t="shared" si="30"/>
        <v>40.952380952380949</v>
      </c>
      <c r="CA51">
        <f t="shared" si="30"/>
        <v>40.952380952380949</v>
      </c>
      <c r="CB51">
        <f t="shared" si="30"/>
        <v>40.952380952380949</v>
      </c>
      <c r="CC51">
        <f t="shared" si="30"/>
        <v>40.952380952380949</v>
      </c>
      <c r="CD51">
        <f t="shared" si="30"/>
        <v>40.952380952380949</v>
      </c>
      <c r="CE51">
        <f t="shared" si="30"/>
        <v>40.952380952380949</v>
      </c>
      <c r="CF51">
        <f t="shared" si="30"/>
        <v>40.952380952380949</v>
      </c>
      <c r="CG51">
        <f t="shared" si="30"/>
        <v>40.952380952380949</v>
      </c>
      <c r="CH51">
        <f t="shared" si="30"/>
        <v>40.952380952380949</v>
      </c>
      <c r="CI51">
        <f t="shared" si="30"/>
        <v>40.952380952380949</v>
      </c>
      <c r="CJ51">
        <f t="shared" si="30"/>
        <v>40.952380952380949</v>
      </c>
      <c r="CK51">
        <f t="shared" si="30"/>
        <v>40.952380952380949</v>
      </c>
      <c r="CL51">
        <f t="shared" si="30"/>
        <v>40.952380952380949</v>
      </c>
      <c r="CM51">
        <f t="shared" si="30"/>
        <v>40.952380952380949</v>
      </c>
      <c r="CN51">
        <f t="shared" si="30"/>
        <v>40.952380952380949</v>
      </c>
      <c r="CO51">
        <f t="shared" si="30"/>
        <v>40.952380952380949</v>
      </c>
      <c r="CP51">
        <f t="shared" si="30"/>
        <v>40.952380952380949</v>
      </c>
      <c r="CQ51">
        <f t="shared" si="30"/>
        <v>40.952380952380949</v>
      </c>
      <c r="CR51">
        <f t="shared" si="30"/>
        <v>40.952380952380949</v>
      </c>
      <c r="CS51">
        <f t="shared" si="30"/>
        <v>40.952380952380949</v>
      </c>
      <c r="CT51">
        <f t="shared" si="30"/>
        <v>40.952380952380949</v>
      </c>
      <c r="CU51">
        <f t="shared" si="30"/>
        <v>40.952380952380949</v>
      </c>
      <c r="CV51">
        <f t="shared" si="30"/>
        <v>40.952380952380949</v>
      </c>
      <c r="CW51">
        <f t="shared" si="30"/>
        <v>40.952380952380949</v>
      </c>
      <c r="CX51">
        <f t="shared" si="30"/>
        <v>40.952380952380949</v>
      </c>
      <c r="CY51">
        <f t="shared" si="30"/>
        <v>40.952380952380949</v>
      </c>
      <c r="CZ51">
        <f t="shared" si="30"/>
        <v>40.952380952380949</v>
      </c>
      <c r="DA51">
        <f t="shared" si="30"/>
        <v>40.952380952380949</v>
      </c>
      <c r="DB51">
        <f t="shared" si="30"/>
        <v>40.952380952380949</v>
      </c>
      <c r="DC51">
        <f t="shared" si="30"/>
        <v>40.952380952380949</v>
      </c>
      <c r="DD51">
        <f t="shared" si="30"/>
        <v>40.952380952380949</v>
      </c>
      <c r="DE51">
        <f t="shared" si="30"/>
        <v>40.952380952380949</v>
      </c>
      <c r="DF51">
        <f t="shared" si="30"/>
        <v>40.952380952380949</v>
      </c>
      <c r="DG51">
        <f t="shared" si="30"/>
        <v>40.952380952380949</v>
      </c>
      <c r="DH51">
        <f t="shared" si="30"/>
        <v>40.952380952380949</v>
      </c>
      <c r="DI51">
        <f t="shared" si="30"/>
        <v>40.952380952380949</v>
      </c>
      <c r="DJ51">
        <f t="shared" si="30"/>
        <v>40.952380952380949</v>
      </c>
      <c r="DK51">
        <f t="shared" si="30"/>
        <v>40.952380952380949</v>
      </c>
      <c r="DL51">
        <f t="shared" si="30"/>
        <v>40.952380952380949</v>
      </c>
      <c r="DM51">
        <f t="shared" si="30"/>
        <v>40.952380952380949</v>
      </c>
      <c r="DN51">
        <f t="shared" si="30"/>
        <v>40.952380952380949</v>
      </c>
      <c r="DO51">
        <f t="shared" si="30"/>
        <v>40.952380952380949</v>
      </c>
      <c r="DP51">
        <f t="shared" si="30"/>
        <v>40.952380952380949</v>
      </c>
      <c r="DQ51">
        <f t="shared" si="30"/>
        <v>40.952380952380949</v>
      </c>
      <c r="DR51">
        <f t="shared" si="30"/>
        <v>40.952380952380949</v>
      </c>
      <c r="DS51">
        <f t="shared" si="30"/>
        <v>40.952380952380949</v>
      </c>
      <c r="DT51">
        <f t="shared" si="30"/>
        <v>40.952380952380949</v>
      </c>
      <c r="DU51">
        <f t="shared" si="30"/>
        <v>40.952380952380949</v>
      </c>
      <c r="DV51">
        <f t="shared" si="30"/>
        <v>40.952380952380949</v>
      </c>
      <c r="DW51">
        <f t="shared" si="30"/>
        <v>40.952380952380949</v>
      </c>
      <c r="DX51">
        <f t="shared" si="30"/>
        <v>40.952380952380949</v>
      </c>
      <c r="DY51">
        <f t="shared" si="30"/>
        <v>40.952380952380949</v>
      </c>
      <c r="DZ51">
        <f t="shared" si="30"/>
        <v>40.952380952380949</v>
      </c>
      <c r="EA51">
        <f t="shared" si="30"/>
        <v>40.952380952380949</v>
      </c>
      <c r="EB51">
        <f t="shared" si="30"/>
        <v>40.952380952380949</v>
      </c>
      <c r="EC51">
        <f t="shared" si="30"/>
        <v>40.952380952380949</v>
      </c>
      <c r="ED51">
        <f t="shared" si="30"/>
        <v>40.952380952380949</v>
      </c>
      <c r="EE51">
        <f t="shared" si="30"/>
        <v>40.952380952380949</v>
      </c>
      <c r="EF51">
        <f t="shared" si="30"/>
        <v>40.952380952380949</v>
      </c>
      <c r="EG51">
        <f t="shared" si="30"/>
        <v>40.952380952380949</v>
      </c>
      <c r="EH51">
        <f t="shared" si="30"/>
        <v>40.952380952380949</v>
      </c>
      <c r="EI51">
        <f t="shared" ref="EI51:GA51" si="31">$B$51*$C$51/$D$51/$E$51</f>
        <v>40.952380952380949</v>
      </c>
      <c r="EJ51">
        <f t="shared" si="31"/>
        <v>40.952380952380949</v>
      </c>
      <c r="EK51">
        <f t="shared" si="31"/>
        <v>40.952380952380949</v>
      </c>
      <c r="EL51">
        <f t="shared" si="31"/>
        <v>40.952380952380949</v>
      </c>
      <c r="EM51">
        <f t="shared" si="31"/>
        <v>40.952380952380949</v>
      </c>
      <c r="EN51">
        <f t="shared" si="31"/>
        <v>40.952380952380949</v>
      </c>
      <c r="EO51">
        <f t="shared" si="31"/>
        <v>40.952380952380949</v>
      </c>
      <c r="EP51">
        <f t="shared" si="31"/>
        <v>40.952380952380949</v>
      </c>
      <c r="EQ51">
        <f t="shared" si="31"/>
        <v>40.952380952380949</v>
      </c>
      <c r="ER51">
        <f t="shared" si="31"/>
        <v>40.952380952380949</v>
      </c>
      <c r="ES51">
        <f t="shared" si="31"/>
        <v>40.952380952380949</v>
      </c>
      <c r="ET51">
        <f t="shared" si="31"/>
        <v>40.952380952380949</v>
      </c>
      <c r="EU51">
        <f t="shared" si="31"/>
        <v>40.952380952380949</v>
      </c>
      <c r="EV51">
        <f t="shared" si="31"/>
        <v>40.952380952380949</v>
      </c>
      <c r="EW51">
        <f t="shared" si="31"/>
        <v>40.952380952380949</v>
      </c>
      <c r="EX51">
        <f t="shared" si="31"/>
        <v>40.952380952380949</v>
      </c>
      <c r="EY51">
        <f t="shared" si="31"/>
        <v>40.952380952380949</v>
      </c>
      <c r="EZ51">
        <f t="shared" si="31"/>
        <v>40.952380952380949</v>
      </c>
      <c r="FA51">
        <f t="shared" si="31"/>
        <v>40.952380952380949</v>
      </c>
      <c r="FB51">
        <f t="shared" si="31"/>
        <v>40.952380952380949</v>
      </c>
      <c r="FC51">
        <f t="shared" si="31"/>
        <v>40.952380952380949</v>
      </c>
      <c r="FD51">
        <f t="shared" si="31"/>
        <v>40.952380952380949</v>
      </c>
      <c r="FE51">
        <f t="shared" si="31"/>
        <v>40.952380952380949</v>
      </c>
      <c r="FF51">
        <f t="shared" si="31"/>
        <v>40.952380952380949</v>
      </c>
      <c r="FG51">
        <f t="shared" si="31"/>
        <v>40.952380952380949</v>
      </c>
      <c r="FH51">
        <f t="shared" si="31"/>
        <v>40.952380952380949</v>
      </c>
      <c r="FI51">
        <f t="shared" si="31"/>
        <v>40.952380952380949</v>
      </c>
      <c r="FJ51">
        <f t="shared" si="31"/>
        <v>40.952380952380949</v>
      </c>
      <c r="FK51">
        <f t="shared" si="31"/>
        <v>40.952380952380949</v>
      </c>
      <c r="FL51">
        <f t="shared" si="31"/>
        <v>40.952380952380949</v>
      </c>
      <c r="FM51">
        <f t="shared" si="31"/>
        <v>40.952380952380949</v>
      </c>
      <c r="FN51">
        <f t="shared" si="31"/>
        <v>40.952380952380949</v>
      </c>
      <c r="FO51">
        <f t="shared" si="31"/>
        <v>40.952380952380949</v>
      </c>
      <c r="FP51">
        <f t="shared" si="31"/>
        <v>40.952380952380949</v>
      </c>
      <c r="FQ51">
        <f t="shared" si="31"/>
        <v>40.952380952380949</v>
      </c>
      <c r="FR51">
        <f t="shared" si="31"/>
        <v>40.952380952380949</v>
      </c>
      <c r="FS51">
        <f t="shared" si="31"/>
        <v>40.952380952380949</v>
      </c>
      <c r="FT51">
        <f t="shared" si="31"/>
        <v>40.952380952380949</v>
      </c>
      <c r="FU51">
        <f t="shared" si="31"/>
        <v>40.952380952380949</v>
      </c>
      <c r="FV51">
        <f t="shared" si="31"/>
        <v>40.952380952380949</v>
      </c>
      <c r="FW51">
        <f t="shared" si="31"/>
        <v>40.952380952380949</v>
      </c>
      <c r="FX51">
        <f t="shared" si="31"/>
        <v>40.952380952380949</v>
      </c>
      <c r="FY51">
        <f t="shared" si="31"/>
        <v>40.952380952380949</v>
      </c>
      <c r="FZ51">
        <f t="shared" si="31"/>
        <v>40.952380952380949</v>
      </c>
      <c r="GA51">
        <f t="shared" si="31"/>
        <v>40.952380952380949</v>
      </c>
    </row>
    <row r="52" spans="1:183" x14ac:dyDescent="0.25">
      <c r="A52" s="38" t="s">
        <v>31</v>
      </c>
      <c r="B52" s="29">
        <f>B51*C51/D51/E51</f>
        <v>40.952380952380949</v>
      </c>
      <c r="C52" s="39"/>
      <c r="D52" s="39"/>
      <c r="E52" s="39"/>
      <c r="F52" s="39"/>
      <c r="G52" s="39"/>
      <c r="H52" s="37"/>
      <c r="I52" t="s">
        <v>32</v>
      </c>
      <c r="J52" s="30">
        <f>$B$56/$C$56/$D$56/$E$56/$H$56/J$36</f>
        <v>303.35097001763666</v>
      </c>
      <c r="K52" s="30">
        <f t="shared" ref="K52:BV52" si="32">$B$56/$C$56/$D$56/$E$56/$H$56/K$36</f>
        <v>252.79247501469723</v>
      </c>
      <c r="L52" s="30">
        <f t="shared" si="32"/>
        <v>216.67926429831192</v>
      </c>
      <c r="M52" s="30">
        <f t="shared" si="32"/>
        <v>189.59435626102291</v>
      </c>
      <c r="N52" s="30">
        <f t="shared" si="32"/>
        <v>168.52831667646481</v>
      </c>
      <c r="O52" s="30">
        <f t="shared" si="32"/>
        <v>151.67548500881833</v>
      </c>
      <c r="P52" s="30">
        <f t="shared" si="32"/>
        <v>137.88680455347122</v>
      </c>
      <c r="Q52" s="30">
        <f t="shared" si="32"/>
        <v>126.39623750734862</v>
      </c>
      <c r="R52" s="30">
        <f t="shared" si="32"/>
        <v>116.67345000678334</v>
      </c>
      <c r="S52" s="30">
        <f t="shared" si="32"/>
        <v>108.33963214915596</v>
      </c>
      <c r="T52" s="30">
        <f t="shared" si="32"/>
        <v>101.11699000587889</v>
      </c>
      <c r="U52" s="30">
        <f t="shared" si="32"/>
        <v>94.797178130511455</v>
      </c>
      <c r="V52" s="30">
        <f t="shared" si="32"/>
        <v>89.220873534599022</v>
      </c>
      <c r="W52" s="30">
        <f t="shared" si="32"/>
        <v>84.264158338232406</v>
      </c>
      <c r="X52" s="30">
        <f t="shared" si="32"/>
        <v>79.829202636220174</v>
      </c>
      <c r="Y52" s="30">
        <f t="shared" si="32"/>
        <v>75.837742504409164</v>
      </c>
      <c r="Z52" s="30">
        <f t="shared" si="32"/>
        <v>72.226421432770636</v>
      </c>
      <c r="AA52" s="30">
        <f t="shared" si="32"/>
        <v>68.943402276735611</v>
      </c>
      <c r="AB52" s="30">
        <f t="shared" si="32"/>
        <v>65.945863047312315</v>
      </c>
      <c r="AC52" s="30">
        <f t="shared" si="32"/>
        <v>63.198118753674308</v>
      </c>
      <c r="AD52" s="30">
        <f t="shared" si="32"/>
        <v>60.670194003527335</v>
      </c>
      <c r="AE52" s="30">
        <f t="shared" si="32"/>
        <v>58.33672500339167</v>
      </c>
      <c r="AF52" s="30">
        <f t="shared" si="32"/>
        <v>56.176105558821604</v>
      </c>
      <c r="AG52" s="30">
        <f t="shared" si="32"/>
        <v>54.16981607457798</v>
      </c>
      <c r="AH52" s="30">
        <f t="shared" si="32"/>
        <v>52.301891382351151</v>
      </c>
      <c r="AI52" s="30">
        <f t="shared" si="32"/>
        <v>50.558495002939445</v>
      </c>
      <c r="AJ52" s="30">
        <f t="shared" si="32"/>
        <v>48.927575809296236</v>
      </c>
      <c r="AK52" s="30">
        <f t="shared" si="32"/>
        <v>47.398589065255727</v>
      </c>
      <c r="AL52" s="30">
        <f t="shared" si="32"/>
        <v>45.962268184490405</v>
      </c>
      <c r="AM52" s="30">
        <f t="shared" si="32"/>
        <v>44.610436767299511</v>
      </c>
      <c r="AN52" s="30">
        <f t="shared" si="32"/>
        <v>43.335852859662381</v>
      </c>
      <c r="AO52" s="30">
        <f t="shared" si="32"/>
        <v>42.132079169116203</v>
      </c>
      <c r="AP52" s="30">
        <f t="shared" si="32"/>
        <v>40.993374326707659</v>
      </c>
      <c r="AQ52" s="30">
        <f t="shared" si="32"/>
        <v>39.914601318110087</v>
      </c>
      <c r="AR52" s="30">
        <f t="shared" si="32"/>
        <v>38.891150002261114</v>
      </c>
      <c r="AS52" s="30">
        <f t="shared" si="32"/>
        <v>37.918871252204582</v>
      </c>
      <c r="AT52" s="30">
        <f t="shared" si="32"/>
        <v>36.994020733858129</v>
      </c>
      <c r="AU52" s="30">
        <f t="shared" si="32"/>
        <v>36.113210716385318</v>
      </c>
      <c r="AV52" s="30">
        <f t="shared" si="32"/>
        <v>35.273368606701936</v>
      </c>
      <c r="AW52" s="30">
        <f t="shared" si="32"/>
        <v>34.471701138367806</v>
      </c>
      <c r="AX52" s="30">
        <f t="shared" si="32"/>
        <v>33.705663335292961</v>
      </c>
      <c r="AY52" s="30">
        <f t="shared" si="32"/>
        <v>32.972931523656158</v>
      </c>
      <c r="AZ52" s="30">
        <f t="shared" si="32"/>
        <v>32.271379789110284</v>
      </c>
      <c r="BA52" s="30">
        <f t="shared" si="32"/>
        <v>31.599059376837154</v>
      </c>
      <c r="BB52" s="30">
        <f t="shared" si="32"/>
        <v>30.954180614044557</v>
      </c>
      <c r="BC52" s="30">
        <f t="shared" si="32"/>
        <v>30.335097001763668</v>
      </c>
      <c r="BD52" s="30">
        <f t="shared" si="32"/>
        <v>29.740291178199673</v>
      </c>
      <c r="BE52" s="30">
        <f t="shared" si="32"/>
        <v>29.168362501695835</v>
      </c>
      <c r="BF52" s="30">
        <f t="shared" si="32"/>
        <v>28.618016039399684</v>
      </c>
      <c r="BG52" s="30">
        <f t="shared" si="32"/>
        <v>28.088052779410802</v>
      </c>
      <c r="BH52" s="30">
        <f t="shared" si="32"/>
        <v>27.577360910694242</v>
      </c>
      <c r="BI52" s="30">
        <f t="shared" si="32"/>
        <v>27.08490803728899</v>
      </c>
      <c r="BJ52" s="30">
        <f t="shared" si="32"/>
        <v>26.609734212073391</v>
      </c>
      <c r="BK52" s="30">
        <f t="shared" si="32"/>
        <v>26.150945691175576</v>
      </c>
      <c r="BL52" s="30">
        <f t="shared" si="32"/>
        <v>25.70770932352853</v>
      </c>
      <c r="BM52" s="30">
        <f t="shared" si="32"/>
        <v>25.279247501469722</v>
      </c>
      <c r="BN52" s="30">
        <f t="shared" si="32"/>
        <v>24.864833608003007</v>
      </c>
      <c r="BO52" s="30">
        <f t="shared" si="32"/>
        <v>24.463787904648118</v>
      </c>
      <c r="BP52" s="30">
        <f t="shared" si="32"/>
        <v>24.075473810923544</v>
      </c>
      <c r="BQ52" s="30">
        <f t="shared" si="32"/>
        <v>23.699294532627864</v>
      </c>
      <c r="BR52" s="30">
        <f t="shared" si="32"/>
        <v>23.334690001356666</v>
      </c>
      <c r="BS52" s="30">
        <f t="shared" si="32"/>
        <v>22.981134092245203</v>
      </c>
      <c r="BT52" s="30">
        <f t="shared" si="32"/>
        <v>22.638132090868407</v>
      </c>
      <c r="BU52" s="30">
        <f t="shared" si="32"/>
        <v>22.305218383649756</v>
      </c>
      <c r="BV52" s="30">
        <f t="shared" si="32"/>
        <v>21.981954349104107</v>
      </c>
      <c r="BW52" s="30">
        <f t="shared" ref="BW52:EH52" si="33">$B$56/$C$56/$D$56/$E$56/$H$56/BW$36</f>
        <v>21.667926429831191</v>
      </c>
      <c r="BX52" s="30">
        <f t="shared" si="33"/>
        <v>21.362744367439202</v>
      </c>
      <c r="BY52" s="30">
        <f t="shared" si="33"/>
        <v>21.066039584558101</v>
      </c>
      <c r="BZ52" s="30">
        <f t="shared" si="33"/>
        <v>20.77746369983813</v>
      </c>
      <c r="CA52" s="30">
        <f t="shared" si="33"/>
        <v>20.49668716335383</v>
      </c>
      <c r="CB52" s="30">
        <f t="shared" si="33"/>
        <v>20.223398001175777</v>
      </c>
      <c r="CC52" s="30">
        <f t="shared" si="33"/>
        <v>19.957300659055043</v>
      </c>
      <c r="CD52" s="30">
        <f t="shared" si="33"/>
        <v>19.698114936210175</v>
      </c>
      <c r="CE52" s="30">
        <f t="shared" si="33"/>
        <v>19.445575001130557</v>
      </c>
      <c r="CF52" s="30">
        <f t="shared" si="33"/>
        <v>19.199428482128901</v>
      </c>
      <c r="CG52" s="30">
        <f t="shared" si="33"/>
        <v>18.959435626102291</v>
      </c>
      <c r="CH52" s="30">
        <f t="shared" si="33"/>
        <v>18.725368519607201</v>
      </c>
      <c r="CI52" s="30">
        <f t="shared" si="33"/>
        <v>18.497010366929064</v>
      </c>
      <c r="CJ52" s="30">
        <f t="shared" si="33"/>
        <v>18.274154820339557</v>
      </c>
      <c r="CK52" s="30">
        <f t="shared" si="33"/>
        <v>18.056605358192659</v>
      </c>
      <c r="CL52" s="30">
        <f t="shared" si="33"/>
        <v>17.844174706919805</v>
      </c>
      <c r="CM52" s="30">
        <f t="shared" si="33"/>
        <v>17.636684303350968</v>
      </c>
      <c r="CN52" s="30">
        <f t="shared" si="33"/>
        <v>17.433963794117052</v>
      </c>
      <c r="CO52" s="30">
        <f t="shared" si="33"/>
        <v>17.235850569183903</v>
      </c>
      <c r="CP52" s="30">
        <f t="shared" si="33"/>
        <v>17.042189326833523</v>
      </c>
      <c r="CQ52" s="30">
        <f t="shared" si="33"/>
        <v>16.85283166764648</v>
      </c>
      <c r="CR52" s="30">
        <f t="shared" si="33"/>
        <v>16.667635715254761</v>
      </c>
      <c r="CS52" s="30">
        <f t="shared" si="33"/>
        <v>16.486465761828079</v>
      </c>
      <c r="CT52" s="30">
        <f t="shared" si="33"/>
        <v>16.309191936432079</v>
      </c>
      <c r="CU52" s="30">
        <f t="shared" si="33"/>
        <v>16.135689894555142</v>
      </c>
      <c r="CV52" s="30">
        <f t="shared" si="33"/>
        <v>15.965840527244035</v>
      </c>
      <c r="CW52" s="30">
        <f t="shared" si="33"/>
        <v>15.799529688418577</v>
      </c>
      <c r="CX52" s="30">
        <f t="shared" si="33"/>
        <v>15.636647939053436</v>
      </c>
      <c r="CY52" s="30">
        <f t="shared" si="33"/>
        <v>15.477090307022278</v>
      </c>
      <c r="CZ52" s="30">
        <f t="shared" si="33"/>
        <v>15.320756061496802</v>
      </c>
      <c r="DA52" s="30">
        <f t="shared" si="33"/>
        <v>15.167548500881834</v>
      </c>
      <c r="DB52" s="30">
        <f t="shared" si="33"/>
        <v>15.017374753348349</v>
      </c>
      <c r="DC52" s="30">
        <f t="shared" si="33"/>
        <v>14.870145589099836</v>
      </c>
      <c r="DD52" s="30">
        <f t="shared" si="33"/>
        <v>14.725775243574596</v>
      </c>
      <c r="DE52" s="30">
        <f t="shared" si="33"/>
        <v>14.584181250847918</v>
      </c>
      <c r="DF52" s="30">
        <f t="shared" si="33"/>
        <v>14.445284286554127</v>
      </c>
      <c r="DG52" s="30">
        <f t="shared" si="33"/>
        <v>14.309008019699842</v>
      </c>
      <c r="DH52" s="30">
        <f t="shared" si="33"/>
        <v>14.17527897278676</v>
      </c>
      <c r="DI52" s="30">
        <f t="shared" si="33"/>
        <v>14.044026389705401</v>
      </c>
      <c r="DJ52" s="30">
        <f t="shared" si="33"/>
        <v>13.915182110900764</v>
      </c>
      <c r="DK52" s="30">
        <f t="shared" si="33"/>
        <v>13.788680455347121</v>
      </c>
      <c r="DL52" s="30">
        <f t="shared" si="33"/>
        <v>13.664458108902553</v>
      </c>
      <c r="DM52" s="30">
        <f t="shared" si="33"/>
        <v>13.542454018644495</v>
      </c>
      <c r="DN52" s="30">
        <f t="shared" si="33"/>
        <v>13.422609292815782</v>
      </c>
      <c r="DO52" s="30">
        <f t="shared" si="33"/>
        <v>13.304867106036696</v>
      </c>
      <c r="DP52" s="30">
        <f t="shared" si="33"/>
        <v>13.189172609462464</v>
      </c>
      <c r="DQ52" s="30">
        <f t="shared" si="33"/>
        <v>13.075472845587788</v>
      </c>
      <c r="DR52" s="30">
        <f t="shared" si="33"/>
        <v>12.963716667420371</v>
      </c>
      <c r="DS52" s="30">
        <f t="shared" si="33"/>
        <v>12.853854661764265</v>
      </c>
      <c r="DT52" s="30">
        <f t="shared" si="33"/>
        <v>12.745839076371288</v>
      </c>
      <c r="DU52" s="30">
        <f t="shared" si="33"/>
        <v>12.639623750734861</v>
      </c>
      <c r="DV52" s="30">
        <f t="shared" si="33"/>
        <v>12.535164050315565</v>
      </c>
      <c r="DW52" s="30">
        <f t="shared" si="33"/>
        <v>12.432416804001504</v>
      </c>
      <c r="DX52" s="30">
        <f t="shared" si="33"/>
        <v>12.331340244619376</v>
      </c>
      <c r="DY52" s="30">
        <f t="shared" si="33"/>
        <v>12.231893952324059</v>
      </c>
      <c r="DZ52" s="30">
        <f t="shared" si="33"/>
        <v>12.134038800705467</v>
      </c>
      <c r="EA52" s="30">
        <f t="shared" si="33"/>
        <v>12.037736905461772</v>
      </c>
      <c r="EB52" s="30">
        <f t="shared" si="33"/>
        <v>11.942951575497506</v>
      </c>
      <c r="EC52" s="30">
        <f t="shared" si="33"/>
        <v>11.849647266313932</v>
      </c>
      <c r="ED52" s="30">
        <f t="shared" si="33"/>
        <v>11.757789535567312</v>
      </c>
      <c r="EE52" s="30">
        <f t="shared" si="33"/>
        <v>11.667345000678333</v>
      </c>
      <c r="EF52" s="30">
        <f t="shared" si="33"/>
        <v>11.578281298383079</v>
      </c>
      <c r="EG52" s="30">
        <f t="shared" si="33"/>
        <v>11.490567046122601</v>
      </c>
      <c r="EH52" s="30">
        <f t="shared" si="33"/>
        <v>11.404171805174311</v>
      </c>
      <c r="EI52" s="30">
        <f t="shared" ref="EI52:GA52" si="34">$B$56/$C$56/$D$56/$E$56/$H$56/EI$36</f>
        <v>11.319066045434203</v>
      </c>
      <c r="EJ52" s="30">
        <f t="shared" si="34"/>
        <v>11.235221111764321</v>
      </c>
      <c r="EK52" s="30">
        <f t="shared" si="34"/>
        <v>11.152609191824878</v>
      </c>
      <c r="EL52" s="30">
        <f t="shared" si="34"/>
        <v>11.071203285315207</v>
      </c>
      <c r="EM52" s="30">
        <f t="shared" si="34"/>
        <v>10.990977174552054</v>
      </c>
      <c r="EN52" s="30">
        <f t="shared" si="34"/>
        <v>10.911905396317866</v>
      </c>
      <c r="EO52" s="30">
        <f t="shared" si="34"/>
        <v>10.833963214915595</v>
      </c>
      <c r="EP52" s="30">
        <f t="shared" si="34"/>
        <v>10.757126596370094</v>
      </c>
      <c r="EQ52" s="30">
        <f t="shared" si="34"/>
        <v>10.681372183719601</v>
      </c>
      <c r="ER52" s="30">
        <f t="shared" si="34"/>
        <v>10.606677273343939</v>
      </c>
      <c r="ES52" s="30">
        <f t="shared" si="34"/>
        <v>10.533019792279051</v>
      </c>
      <c r="ET52" s="30">
        <f t="shared" si="34"/>
        <v>10.46037827647023</v>
      </c>
      <c r="EU52" s="30">
        <f t="shared" si="34"/>
        <v>10.388731849919065</v>
      </c>
      <c r="EV52" s="30">
        <f t="shared" si="34"/>
        <v>10.318060204681519</v>
      </c>
      <c r="EW52" s="30">
        <f t="shared" si="34"/>
        <v>10.248343581676915</v>
      </c>
      <c r="EX52" s="30">
        <f t="shared" si="34"/>
        <v>10.179562752269687</v>
      </c>
      <c r="EY52" s="30">
        <f t="shared" si="34"/>
        <v>10.111699000587889</v>
      </c>
      <c r="EZ52" s="30">
        <f t="shared" si="34"/>
        <v>10.044734106544261</v>
      </c>
      <c r="FA52" s="30">
        <f t="shared" si="34"/>
        <v>9.9786503295275217</v>
      </c>
      <c r="FB52" s="30">
        <f t="shared" si="34"/>
        <v>9.9134303927332237</v>
      </c>
      <c r="FC52" s="30">
        <f t="shared" si="34"/>
        <v>9.8490574681050873</v>
      </c>
      <c r="FD52" s="30">
        <f t="shared" si="34"/>
        <v>9.785515161859248</v>
      </c>
      <c r="FE52" s="30">
        <f t="shared" si="34"/>
        <v>9.7227875005652784</v>
      </c>
      <c r="FF52" s="30">
        <f t="shared" si="34"/>
        <v>9.6608589177591302</v>
      </c>
      <c r="FG52" s="30">
        <f t="shared" si="34"/>
        <v>9.5997142410644507</v>
      </c>
      <c r="FH52" s="30">
        <f t="shared" si="34"/>
        <v>9.5393386797998954</v>
      </c>
      <c r="FI52" s="30">
        <f t="shared" si="34"/>
        <v>9.4797178130511455</v>
      </c>
      <c r="FJ52" s="30">
        <f t="shared" si="34"/>
        <v>9.4208375781874736</v>
      </c>
      <c r="FK52" s="30">
        <f t="shared" si="34"/>
        <v>9.3626842598036006</v>
      </c>
      <c r="FL52" s="30">
        <f t="shared" si="34"/>
        <v>9.3052444790686089</v>
      </c>
      <c r="FM52" s="30">
        <f t="shared" si="34"/>
        <v>9.2485051834645322</v>
      </c>
      <c r="FN52" s="30">
        <f t="shared" si="34"/>
        <v>9.1924536368980814</v>
      </c>
      <c r="FO52" s="30">
        <f t="shared" si="34"/>
        <v>9.1370774101697787</v>
      </c>
      <c r="FP52" s="30">
        <f t="shared" si="34"/>
        <v>9.0823643717855287</v>
      </c>
      <c r="FQ52" s="30">
        <f t="shared" si="34"/>
        <v>9.0283026790963294</v>
      </c>
      <c r="FR52" s="30">
        <f t="shared" si="34"/>
        <v>8.9748807697525645</v>
      </c>
      <c r="FS52" s="30">
        <f t="shared" si="34"/>
        <v>8.9220873534599026</v>
      </c>
      <c r="FT52" s="30">
        <f t="shared" si="34"/>
        <v>8.8699114040244638</v>
      </c>
      <c r="FU52" s="30">
        <f t="shared" si="34"/>
        <v>8.8183421516754841</v>
      </c>
      <c r="FV52" s="30">
        <f t="shared" si="34"/>
        <v>8.7673690756542388</v>
      </c>
      <c r="FW52" s="30">
        <f t="shared" si="34"/>
        <v>8.7169818970585258</v>
      </c>
      <c r="FX52" s="30">
        <f t="shared" si="34"/>
        <v>8.667170571932477</v>
      </c>
      <c r="FY52" s="30">
        <f t="shared" si="34"/>
        <v>8.6179252845919514</v>
      </c>
      <c r="FZ52" s="30">
        <f t="shared" si="34"/>
        <v>8.5692364411761766</v>
      </c>
      <c r="GA52" s="30">
        <f t="shared" si="34"/>
        <v>8.5210946634167613</v>
      </c>
    </row>
    <row r="53" spans="1:183" x14ac:dyDescent="0.25">
      <c r="A53" s="36"/>
      <c r="B53" s="39"/>
      <c r="C53" s="39"/>
      <c r="D53" s="39"/>
      <c r="E53" s="39"/>
      <c r="F53" s="39"/>
      <c r="G53" s="39"/>
      <c r="H53" s="37"/>
    </row>
    <row r="54" spans="1:183" x14ac:dyDescent="0.25">
      <c r="A54" s="36"/>
      <c r="B54" s="39"/>
      <c r="C54" s="39"/>
      <c r="D54" s="39"/>
      <c r="E54" s="39"/>
      <c r="F54" s="39"/>
      <c r="G54" s="39"/>
      <c r="H54" s="37"/>
      <c r="I54" t="s">
        <v>33</v>
      </c>
      <c r="J54">
        <f>J$36</f>
        <v>30</v>
      </c>
      <c r="K54">
        <f t="shared" ref="K54:BV54" si="35">K$36</f>
        <v>36</v>
      </c>
      <c r="L54">
        <f t="shared" si="35"/>
        <v>42</v>
      </c>
      <c r="M54">
        <f t="shared" si="35"/>
        <v>48</v>
      </c>
      <c r="N54">
        <f t="shared" si="35"/>
        <v>54</v>
      </c>
      <c r="O54">
        <f t="shared" si="35"/>
        <v>60</v>
      </c>
      <c r="P54">
        <f t="shared" si="35"/>
        <v>66</v>
      </c>
      <c r="Q54">
        <f t="shared" si="35"/>
        <v>72</v>
      </c>
      <c r="R54">
        <f t="shared" si="35"/>
        <v>78</v>
      </c>
      <c r="S54">
        <f t="shared" si="35"/>
        <v>84</v>
      </c>
      <c r="T54">
        <f t="shared" si="35"/>
        <v>90</v>
      </c>
      <c r="U54">
        <f t="shared" si="35"/>
        <v>96</v>
      </c>
      <c r="V54">
        <f t="shared" si="35"/>
        <v>102</v>
      </c>
      <c r="W54">
        <f t="shared" si="35"/>
        <v>108</v>
      </c>
      <c r="X54">
        <f t="shared" si="35"/>
        <v>114</v>
      </c>
      <c r="Y54">
        <f t="shared" si="35"/>
        <v>120</v>
      </c>
      <c r="Z54">
        <f t="shared" si="35"/>
        <v>126</v>
      </c>
      <c r="AA54">
        <f t="shared" si="35"/>
        <v>132</v>
      </c>
      <c r="AB54">
        <f t="shared" si="35"/>
        <v>138</v>
      </c>
      <c r="AC54">
        <f t="shared" si="35"/>
        <v>144</v>
      </c>
      <c r="AD54">
        <f t="shared" si="35"/>
        <v>150</v>
      </c>
      <c r="AE54">
        <f t="shared" si="35"/>
        <v>156</v>
      </c>
      <c r="AF54">
        <f t="shared" si="35"/>
        <v>162</v>
      </c>
      <c r="AG54">
        <f t="shared" si="35"/>
        <v>168</v>
      </c>
      <c r="AH54">
        <f t="shared" si="35"/>
        <v>174</v>
      </c>
      <c r="AI54">
        <f t="shared" si="35"/>
        <v>180</v>
      </c>
      <c r="AJ54">
        <f t="shared" si="35"/>
        <v>186</v>
      </c>
      <c r="AK54">
        <f t="shared" si="35"/>
        <v>192</v>
      </c>
      <c r="AL54">
        <f t="shared" si="35"/>
        <v>198</v>
      </c>
      <c r="AM54">
        <f t="shared" si="35"/>
        <v>204</v>
      </c>
      <c r="AN54">
        <f t="shared" si="35"/>
        <v>210</v>
      </c>
      <c r="AO54">
        <f t="shared" si="35"/>
        <v>216</v>
      </c>
      <c r="AP54">
        <f t="shared" si="35"/>
        <v>222</v>
      </c>
      <c r="AQ54">
        <f t="shared" si="35"/>
        <v>228</v>
      </c>
      <c r="AR54">
        <f t="shared" si="35"/>
        <v>234</v>
      </c>
      <c r="AS54">
        <f t="shared" si="35"/>
        <v>240</v>
      </c>
      <c r="AT54">
        <f t="shared" si="35"/>
        <v>246</v>
      </c>
      <c r="AU54">
        <f t="shared" si="35"/>
        <v>252</v>
      </c>
      <c r="AV54">
        <f t="shared" si="35"/>
        <v>258</v>
      </c>
      <c r="AW54">
        <f t="shared" si="35"/>
        <v>264</v>
      </c>
      <c r="AX54">
        <f t="shared" si="35"/>
        <v>270</v>
      </c>
      <c r="AY54">
        <f t="shared" si="35"/>
        <v>276</v>
      </c>
      <c r="AZ54">
        <f t="shared" si="35"/>
        <v>282</v>
      </c>
      <c r="BA54">
        <f t="shared" si="35"/>
        <v>288</v>
      </c>
      <c r="BB54">
        <f t="shared" si="35"/>
        <v>294</v>
      </c>
      <c r="BC54">
        <f t="shared" si="35"/>
        <v>300</v>
      </c>
      <c r="BD54">
        <f t="shared" si="35"/>
        <v>306</v>
      </c>
      <c r="BE54">
        <f t="shared" si="35"/>
        <v>312</v>
      </c>
      <c r="BF54">
        <f t="shared" si="35"/>
        <v>318</v>
      </c>
      <c r="BG54">
        <f t="shared" si="35"/>
        <v>324</v>
      </c>
      <c r="BH54">
        <f t="shared" si="35"/>
        <v>330</v>
      </c>
      <c r="BI54">
        <f t="shared" si="35"/>
        <v>336</v>
      </c>
      <c r="BJ54">
        <f t="shared" si="35"/>
        <v>342</v>
      </c>
      <c r="BK54">
        <f t="shared" si="35"/>
        <v>348</v>
      </c>
      <c r="BL54">
        <f t="shared" si="35"/>
        <v>354</v>
      </c>
      <c r="BM54">
        <f t="shared" si="35"/>
        <v>360</v>
      </c>
      <c r="BN54">
        <f t="shared" si="35"/>
        <v>366</v>
      </c>
      <c r="BO54">
        <f t="shared" si="35"/>
        <v>372</v>
      </c>
      <c r="BP54">
        <f t="shared" si="35"/>
        <v>378</v>
      </c>
      <c r="BQ54">
        <f t="shared" si="35"/>
        <v>384</v>
      </c>
      <c r="BR54">
        <f t="shared" si="35"/>
        <v>390</v>
      </c>
      <c r="BS54">
        <f t="shared" si="35"/>
        <v>396</v>
      </c>
      <c r="BT54">
        <f t="shared" si="35"/>
        <v>402</v>
      </c>
      <c r="BU54">
        <f t="shared" si="35"/>
        <v>408</v>
      </c>
      <c r="BV54">
        <f t="shared" si="35"/>
        <v>414</v>
      </c>
      <c r="BW54">
        <f t="shared" ref="BW54:EH54" si="36">BW$36</f>
        <v>420</v>
      </c>
      <c r="BX54">
        <f t="shared" si="36"/>
        <v>426</v>
      </c>
      <c r="BY54">
        <f t="shared" si="36"/>
        <v>432</v>
      </c>
      <c r="BZ54">
        <f t="shared" si="36"/>
        <v>438</v>
      </c>
      <c r="CA54">
        <f t="shared" si="36"/>
        <v>444</v>
      </c>
      <c r="CB54">
        <f t="shared" si="36"/>
        <v>450</v>
      </c>
      <c r="CC54">
        <f t="shared" si="36"/>
        <v>456</v>
      </c>
      <c r="CD54">
        <f t="shared" si="36"/>
        <v>462</v>
      </c>
      <c r="CE54">
        <f t="shared" si="36"/>
        <v>468</v>
      </c>
      <c r="CF54">
        <f t="shared" si="36"/>
        <v>474</v>
      </c>
      <c r="CG54">
        <f t="shared" si="36"/>
        <v>480</v>
      </c>
      <c r="CH54">
        <f t="shared" si="36"/>
        <v>486</v>
      </c>
      <c r="CI54">
        <f t="shared" si="36"/>
        <v>492</v>
      </c>
      <c r="CJ54">
        <f t="shared" si="36"/>
        <v>498</v>
      </c>
      <c r="CK54">
        <f t="shared" si="36"/>
        <v>504</v>
      </c>
      <c r="CL54">
        <f t="shared" si="36"/>
        <v>510</v>
      </c>
      <c r="CM54">
        <f t="shared" si="36"/>
        <v>516</v>
      </c>
      <c r="CN54">
        <f t="shared" si="36"/>
        <v>522</v>
      </c>
      <c r="CO54">
        <f t="shared" si="36"/>
        <v>528</v>
      </c>
      <c r="CP54">
        <f t="shared" si="36"/>
        <v>534</v>
      </c>
      <c r="CQ54">
        <f t="shared" si="36"/>
        <v>540</v>
      </c>
      <c r="CR54">
        <f t="shared" si="36"/>
        <v>546</v>
      </c>
      <c r="CS54">
        <f t="shared" si="36"/>
        <v>552</v>
      </c>
      <c r="CT54">
        <f t="shared" si="36"/>
        <v>558</v>
      </c>
      <c r="CU54">
        <f t="shared" si="36"/>
        <v>564</v>
      </c>
      <c r="CV54">
        <f t="shared" si="36"/>
        <v>570</v>
      </c>
      <c r="CW54">
        <f t="shared" si="36"/>
        <v>576</v>
      </c>
      <c r="CX54">
        <f t="shared" si="36"/>
        <v>582</v>
      </c>
      <c r="CY54">
        <f t="shared" si="36"/>
        <v>588</v>
      </c>
      <c r="CZ54">
        <f t="shared" si="36"/>
        <v>594</v>
      </c>
      <c r="DA54">
        <f t="shared" si="36"/>
        <v>600</v>
      </c>
      <c r="DB54">
        <f t="shared" si="36"/>
        <v>606</v>
      </c>
      <c r="DC54">
        <f t="shared" si="36"/>
        <v>612</v>
      </c>
      <c r="DD54">
        <f t="shared" si="36"/>
        <v>618</v>
      </c>
      <c r="DE54">
        <f t="shared" si="36"/>
        <v>624</v>
      </c>
      <c r="DF54">
        <f t="shared" si="36"/>
        <v>630</v>
      </c>
      <c r="DG54">
        <f t="shared" si="36"/>
        <v>636</v>
      </c>
      <c r="DH54">
        <f t="shared" si="36"/>
        <v>642</v>
      </c>
      <c r="DI54">
        <f t="shared" si="36"/>
        <v>648</v>
      </c>
      <c r="DJ54">
        <f t="shared" si="36"/>
        <v>654</v>
      </c>
      <c r="DK54">
        <f t="shared" si="36"/>
        <v>660</v>
      </c>
      <c r="DL54">
        <f t="shared" si="36"/>
        <v>666</v>
      </c>
      <c r="DM54">
        <f t="shared" si="36"/>
        <v>672</v>
      </c>
      <c r="DN54">
        <f t="shared" si="36"/>
        <v>678</v>
      </c>
      <c r="DO54">
        <f t="shared" si="36"/>
        <v>684</v>
      </c>
      <c r="DP54">
        <f t="shared" si="36"/>
        <v>690</v>
      </c>
      <c r="DQ54">
        <f t="shared" si="36"/>
        <v>696</v>
      </c>
      <c r="DR54">
        <f t="shared" si="36"/>
        <v>702</v>
      </c>
      <c r="DS54">
        <f t="shared" si="36"/>
        <v>708</v>
      </c>
      <c r="DT54">
        <f t="shared" si="36"/>
        <v>714</v>
      </c>
      <c r="DU54">
        <f t="shared" si="36"/>
        <v>720</v>
      </c>
      <c r="DV54">
        <f t="shared" si="36"/>
        <v>726</v>
      </c>
      <c r="DW54">
        <f t="shared" si="36"/>
        <v>732</v>
      </c>
      <c r="DX54">
        <f t="shared" si="36"/>
        <v>738</v>
      </c>
      <c r="DY54">
        <f t="shared" si="36"/>
        <v>744</v>
      </c>
      <c r="DZ54">
        <f t="shared" si="36"/>
        <v>750</v>
      </c>
      <c r="EA54">
        <f t="shared" si="36"/>
        <v>756</v>
      </c>
      <c r="EB54">
        <f t="shared" si="36"/>
        <v>762</v>
      </c>
      <c r="EC54">
        <f t="shared" si="36"/>
        <v>768</v>
      </c>
      <c r="ED54">
        <f t="shared" si="36"/>
        <v>774</v>
      </c>
      <c r="EE54">
        <f t="shared" si="36"/>
        <v>780</v>
      </c>
      <c r="EF54">
        <f t="shared" si="36"/>
        <v>786</v>
      </c>
      <c r="EG54">
        <f t="shared" si="36"/>
        <v>792</v>
      </c>
      <c r="EH54">
        <f t="shared" si="36"/>
        <v>798</v>
      </c>
      <c r="EI54">
        <f t="shared" ref="EI54:GA54" si="37">EI$36</f>
        <v>804</v>
      </c>
      <c r="EJ54">
        <f t="shared" si="37"/>
        <v>810</v>
      </c>
      <c r="EK54">
        <f t="shared" si="37"/>
        <v>816</v>
      </c>
      <c r="EL54">
        <f t="shared" si="37"/>
        <v>822</v>
      </c>
      <c r="EM54">
        <f t="shared" si="37"/>
        <v>828</v>
      </c>
      <c r="EN54">
        <f t="shared" si="37"/>
        <v>834</v>
      </c>
      <c r="EO54">
        <f t="shared" si="37"/>
        <v>840</v>
      </c>
      <c r="EP54">
        <f t="shared" si="37"/>
        <v>846</v>
      </c>
      <c r="EQ54">
        <f t="shared" si="37"/>
        <v>852</v>
      </c>
      <c r="ER54">
        <f t="shared" si="37"/>
        <v>858</v>
      </c>
      <c r="ES54">
        <f t="shared" si="37"/>
        <v>864</v>
      </c>
      <c r="ET54">
        <f t="shared" si="37"/>
        <v>870</v>
      </c>
      <c r="EU54">
        <f t="shared" si="37"/>
        <v>876</v>
      </c>
      <c r="EV54">
        <f t="shared" si="37"/>
        <v>882</v>
      </c>
      <c r="EW54">
        <f t="shared" si="37"/>
        <v>888</v>
      </c>
      <c r="EX54">
        <f t="shared" si="37"/>
        <v>894</v>
      </c>
      <c r="EY54">
        <f t="shared" si="37"/>
        <v>900</v>
      </c>
      <c r="EZ54">
        <f t="shared" si="37"/>
        <v>906</v>
      </c>
      <c r="FA54">
        <f t="shared" si="37"/>
        <v>912</v>
      </c>
      <c r="FB54">
        <f t="shared" si="37"/>
        <v>918</v>
      </c>
      <c r="FC54">
        <f t="shared" si="37"/>
        <v>924</v>
      </c>
      <c r="FD54">
        <f t="shared" si="37"/>
        <v>930</v>
      </c>
      <c r="FE54">
        <f t="shared" si="37"/>
        <v>936</v>
      </c>
      <c r="FF54">
        <f t="shared" si="37"/>
        <v>942</v>
      </c>
      <c r="FG54">
        <f t="shared" si="37"/>
        <v>948</v>
      </c>
      <c r="FH54">
        <f t="shared" si="37"/>
        <v>954</v>
      </c>
      <c r="FI54">
        <f t="shared" si="37"/>
        <v>960</v>
      </c>
      <c r="FJ54">
        <f t="shared" si="37"/>
        <v>966</v>
      </c>
      <c r="FK54">
        <f t="shared" si="37"/>
        <v>972</v>
      </c>
      <c r="FL54">
        <f t="shared" si="37"/>
        <v>978</v>
      </c>
      <c r="FM54">
        <f t="shared" si="37"/>
        <v>984</v>
      </c>
      <c r="FN54">
        <f t="shared" si="37"/>
        <v>990</v>
      </c>
      <c r="FO54">
        <f t="shared" si="37"/>
        <v>996</v>
      </c>
      <c r="FP54">
        <f t="shared" si="37"/>
        <v>1002</v>
      </c>
      <c r="FQ54">
        <f t="shared" si="37"/>
        <v>1008</v>
      </c>
      <c r="FR54">
        <f t="shared" si="37"/>
        <v>1014</v>
      </c>
      <c r="FS54">
        <f t="shared" si="37"/>
        <v>1020</v>
      </c>
      <c r="FT54">
        <f t="shared" si="37"/>
        <v>1026</v>
      </c>
      <c r="FU54">
        <f t="shared" si="37"/>
        <v>1032</v>
      </c>
      <c r="FV54">
        <f t="shared" si="37"/>
        <v>1038</v>
      </c>
      <c r="FW54">
        <f t="shared" si="37"/>
        <v>1044</v>
      </c>
      <c r="FX54">
        <f t="shared" si="37"/>
        <v>1050</v>
      </c>
      <c r="FY54">
        <f t="shared" si="37"/>
        <v>1056</v>
      </c>
      <c r="FZ54">
        <f t="shared" si="37"/>
        <v>1062</v>
      </c>
      <c r="GA54">
        <f t="shared" si="37"/>
        <v>1068</v>
      </c>
    </row>
    <row r="55" spans="1:183" ht="18" x14ac:dyDescent="0.25">
      <c r="A55" s="36"/>
      <c r="B55" s="2" t="s">
        <v>14</v>
      </c>
      <c r="C55" s="40"/>
      <c r="D55" s="2" t="s">
        <v>12</v>
      </c>
      <c r="E55" s="2" t="s">
        <v>16</v>
      </c>
      <c r="F55" s="2" t="s">
        <v>28</v>
      </c>
      <c r="G55" s="2" t="s">
        <v>13</v>
      </c>
      <c r="H55" s="41" t="s">
        <v>15</v>
      </c>
      <c r="I55" t="s">
        <v>36</v>
      </c>
      <c r="J55" s="30">
        <f t="shared" ref="J55:BU55" si="38">MIN($B$22,J50,MAX(J51,J52))</f>
        <v>245.71428571428569</v>
      </c>
      <c r="K55" s="30">
        <f t="shared" si="38"/>
        <v>245.71428571428569</v>
      </c>
      <c r="L55" s="30">
        <f t="shared" si="38"/>
        <v>216.67926429831192</v>
      </c>
      <c r="M55" s="30">
        <f t="shared" si="38"/>
        <v>189.59435626102291</v>
      </c>
      <c r="N55" s="30">
        <f t="shared" si="38"/>
        <v>168.52831667646481</v>
      </c>
      <c r="O55" s="30">
        <f t="shared" si="38"/>
        <v>151.67548500881833</v>
      </c>
      <c r="P55" s="30">
        <f t="shared" si="38"/>
        <v>137.88680455347122</v>
      </c>
      <c r="Q55" s="30">
        <f t="shared" si="38"/>
        <v>126.39623750734862</v>
      </c>
      <c r="R55" s="30">
        <f t="shared" si="38"/>
        <v>116.67345000678334</v>
      </c>
      <c r="S55" s="30">
        <f t="shared" si="38"/>
        <v>108.33963214915596</v>
      </c>
      <c r="T55" s="30">
        <f t="shared" si="38"/>
        <v>101.11699000587889</v>
      </c>
      <c r="U55" s="30">
        <f t="shared" si="38"/>
        <v>94.797178130511455</v>
      </c>
      <c r="V55" s="30">
        <f t="shared" si="38"/>
        <v>89.220873534599022</v>
      </c>
      <c r="W55" s="30">
        <f t="shared" si="38"/>
        <v>84.264158338232406</v>
      </c>
      <c r="X55" s="30">
        <f t="shared" si="38"/>
        <v>79.829202636220174</v>
      </c>
      <c r="Y55" s="30">
        <f t="shared" si="38"/>
        <v>75.837742504409164</v>
      </c>
      <c r="Z55" s="30">
        <f t="shared" si="38"/>
        <v>72.226421432770636</v>
      </c>
      <c r="AA55" s="30">
        <f t="shared" si="38"/>
        <v>68.943402276735611</v>
      </c>
      <c r="AB55" s="30">
        <f t="shared" si="38"/>
        <v>65.945863047312315</v>
      </c>
      <c r="AC55" s="30">
        <f t="shared" si="38"/>
        <v>63.198118753674308</v>
      </c>
      <c r="AD55" s="30">
        <f t="shared" si="38"/>
        <v>60.670194003527335</v>
      </c>
      <c r="AE55" s="30">
        <f t="shared" si="38"/>
        <v>58.33672500339167</v>
      </c>
      <c r="AF55" s="30">
        <f t="shared" si="38"/>
        <v>56.176105558821604</v>
      </c>
      <c r="AG55" s="30">
        <f t="shared" si="38"/>
        <v>54.16981607457798</v>
      </c>
      <c r="AH55" s="30">
        <f t="shared" si="38"/>
        <v>52.301891382351151</v>
      </c>
      <c r="AI55" s="30">
        <f t="shared" si="38"/>
        <v>50.558495002939445</v>
      </c>
      <c r="AJ55" s="30">
        <f t="shared" si="38"/>
        <v>48.927575809296236</v>
      </c>
      <c r="AK55" s="30">
        <f t="shared" si="38"/>
        <v>47.398589065255727</v>
      </c>
      <c r="AL55" s="30">
        <f t="shared" si="38"/>
        <v>45.962268184490405</v>
      </c>
      <c r="AM55" s="30">
        <f t="shared" si="38"/>
        <v>44.610436767299511</v>
      </c>
      <c r="AN55" s="30">
        <f t="shared" si="38"/>
        <v>43.335852859662381</v>
      </c>
      <c r="AO55" s="30">
        <f t="shared" si="38"/>
        <v>42.132079169116203</v>
      </c>
      <c r="AP55" s="30">
        <f t="shared" si="38"/>
        <v>40.993374326707659</v>
      </c>
      <c r="AQ55" s="30">
        <f t="shared" si="38"/>
        <v>40.952380952380949</v>
      </c>
      <c r="AR55" s="30">
        <f t="shared" si="38"/>
        <v>40.952380952380949</v>
      </c>
      <c r="AS55" s="30">
        <f t="shared" si="38"/>
        <v>40.952380952380949</v>
      </c>
      <c r="AT55" s="30">
        <f t="shared" si="38"/>
        <v>40.952380952380949</v>
      </c>
      <c r="AU55" s="30">
        <f t="shared" si="38"/>
        <v>40.952380952380949</v>
      </c>
      <c r="AV55" s="30">
        <f t="shared" si="38"/>
        <v>40.952380952380949</v>
      </c>
      <c r="AW55" s="30">
        <f t="shared" si="38"/>
        <v>40.952380952380949</v>
      </c>
      <c r="AX55" s="30">
        <f t="shared" si="38"/>
        <v>40.952380952380949</v>
      </c>
      <c r="AY55" s="30">
        <f t="shared" si="38"/>
        <v>40.952380952380949</v>
      </c>
      <c r="AZ55" s="30">
        <f t="shared" si="38"/>
        <v>40.952380952380949</v>
      </c>
      <c r="BA55" s="30">
        <f t="shared" si="38"/>
        <v>40.952380952380949</v>
      </c>
      <c r="BB55" s="30">
        <f t="shared" si="38"/>
        <v>40.952380952380949</v>
      </c>
      <c r="BC55" s="30">
        <f t="shared" si="38"/>
        <v>40.952380952380949</v>
      </c>
      <c r="BD55" s="30">
        <f t="shared" si="38"/>
        <v>40.952380952380949</v>
      </c>
      <c r="BE55" s="30">
        <f t="shared" si="38"/>
        <v>40.952380952380949</v>
      </c>
      <c r="BF55" s="30">
        <f t="shared" si="38"/>
        <v>40.952380952380949</v>
      </c>
      <c r="BG55" s="30">
        <f t="shared" si="38"/>
        <v>40.952380952380949</v>
      </c>
      <c r="BH55" s="30">
        <f t="shared" si="38"/>
        <v>40.952380952380949</v>
      </c>
      <c r="BI55" s="30">
        <f t="shared" si="38"/>
        <v>40.952380952380949</v>
      </c>
      <c r="BJ55" s="30">
        <f t="shared" si="38"/>
        <v>40.952380952380949</v>
      </c>
      <c r="BK55" s="30">
        <f t="shared" si="38"/>
        <v>40.952380952380949</v>
      </c>
      <c r="BL55" s="30">
        <f t="shared" si="38"/>
        <v>40.952380952380949</v>
      </c>
      <c r="BM55" s="30">
        <f t="shared" si="38"/>
        <v>40.952380952380949</v>
      </c>
      <c r="BN55" s="30">
        <f t="shared" si="38"/>
        <v>40.952380952380949</v>
      </c>
      <c r="BO55" s="30">
        <f t="shared" si="38"/>
        <v>40.952380952380949</v>
      </c>
      <c r="BP55" s="30">
        <f t="shared" si="38"/>
        <v>40.952380952380949</v>
      </c>
      <c r="BQ55" s="30">
        <f t="shared" si="38"/>
        <v>40.952380952380949</v>
      </c>
      <c r="BR55" s="30">
        <f t="shared" si="38"/>
        <v>40.952380952380949</v>
      </c>
      <c r="BS55" s="30">
        <f t="shared" si="38"/>
        <v>40.952380952380949</v>
      </c>
      <c r="BT55" s="30">
        <f t="shared" si="38"/>
        <v>40.952380952380949</v>
      </c>
      <c r="BU55" s="30">
        <f t="shared" si="38"/>
        <v>40.952380952380949</v>
      </c>
      <c r="BV55" s="30">
        <f t="shared" ref="BV55:EG55" si="39">MIN($B$22,BV50,MAX(BV51,BV52))</f>
        <v>40.952380952380949</v>
      </c>
      <c r="BW55" s="30">
        <f t="shared" si="39"/>
        <v>40.952380952380949</v>
      </c>
      <c r="BX55" s="30">
        <f t="shared" si="39"/>
        <v>40.952380952380949</v>
      </c>
      <c r="BY55" s="30">
        <f t="shared" si="39"/>
        <v>40.952380952380949</v>
      </c>
      <c r="BZ55" s="30">
        <f t="shared" si="39"/>
        <v>40.952380952380949</v>
      </c>
      <c r="CA55" s="30">
        <f t="shared" si="39"/>
        <v>40.952380952380949</v>
      </c>
      <c r="CB55" s="30">
        <f t="shared" si="39"/>
        <v>40.952380952380949</v>
      </c>
      <c r="CC55" s="30">
        <f t="shared" si="39"/>
        <v>40.952380952380949</v>
      </c>
      <c r="CD55" s="30">
        <f t="shared" si="39"/>
        <v>40.952380952380949</v>
      </c>
      <c r="CE55" s="30">
        <f t="shared" si="39"/>
        <v>40.952380952380949</v>
      </c>
      <c r="CF55" s="30">
        <f t="shared" si="39"/>
        <v>40.952380952380949</v>
      </c>
      <c r="CG55" s="30">
        <f t="shared" si="39"/>
        <v>40.952380952380949</v>
      </c>
      <c r="CH55" s="30">
        <f t="shared" si="39"/>
        <v>40.952380952380949</v>
      </c>
      <c r="CI55" s="30">
        <f t="shared" si="39"/>
        <v>40.952380952380949</v>
      </c>
      <c r="CJ55" s="30">
        <f t="shared" si="39"/>
        <v>40.952380952380949</v>
      </c>
      <c r="CK55" s="30">
        <f t="shared" si="39"/>
        <v>40.952380952380949</v>
      </c>
      <c r="CL55" s="30">
        <f t="shared" si="39"/>
        <v>40.952380952380949</v>
      </c>
      <c r="CM55" s="30">
        <f t="shared" si="39"/>
        <v>40.952380952380949</v>
      </c>
      <c r="CN55" s="30">
        <f t="shared" si="39"/>
        <v>40.952380952380949</v>
      </c>
      <c r="CO55" s="30">
        <f t="shared" si="39"/>
        <v>40.952380952380949</v>
      </c>
      <c r="CP55" s="30">
        <f t="shared" si="39"/>
        <v>40.952380952380949</v>
      </c>
      <c r="CQ55" s="30">
        <f t="shared" si="39"/>
        <v>40.952380952380949</v>
      </c>
      <c r="CR55" s="30">
        <f t="shared" si="39"/>
        <v>40.952380952380949</v>
      </c>
      <c r="CS55" s="30">
        <f t="shared" si="39"/>
        <v>40.952380952380949</v>
      </c>
      <c r="CT55" s="30">
        <f t="shared" si="39"/>
        <v>40.952380952380949</v>
      </c>
      <c r="CU55" s="30">
        <f t="shared" si="39"/>
        <v>40.952380952380949</v>
      </c>
      <c r="CV55" s="30">
        <f t="shared" si="39"/>
        <v>40.952380952380949</v>
      </c>
      <c r="CW55" s="30">
        <f t="shared" si="39"/>
        <v>40.952380952380949</v>
      </c>
      <c r="CX55" s="30">
        <f t="shared" si="39"/>
        <v>40.952380952380949</v>
      </c>
      <c r="CY55" s="30">
        <f t="shared" si="39"/>
        <v>40.952380952380949</v>
      </c>
      <c r="CZ55" s="30">
        <f t="shared" si="39"/>
        <v>40.952380952380949</v>
      </c>
      <c r="DA55" s="30">
        <f t="shared" si="39"/>
        <v>40.952380952380949</v>
      </c>
      <c r="DB55" s="30">
        <f t="shared" si="39"/>
        <v>40.952380952380949</v>
      </c>
      <c r="DC55" s="30">
        <f t="shared" si="39"/>
        <v>40.952380952380949</v>
      </c>
      <c r="DD55" s="30">
        <f t="shared" si="39"/>
        <v>40.952380952380949</v>
      </c>
      <c r="DE55" s="30">
        <f t="shared" si="39"/>
        <v>40.952380952380949</v>
      </c>
      <c r="DF55" s="30">
        <f t="shared" si="39"/>
        <v>40.952380952380949</v>
      </c>
      <c r="DG55" s="30">
        <f t="shared" si="39"/>
        <v>40.952380952380949</v>
      </c>
      <c r="DH55" s="30">
        <f t="shared" si="39"/>
        <v>40.952380952380949</v>
      </c>
      <c r="DI55" s="30">
        <f t="shared" si="39"/>
        <v>40.952380952380949</v>
      </c>
      <c r="DJ55" s="30">
        <f t="shared" si="39"/>
        <v>40.952380952380949</v>
      </c>
      <c r="DK55" s="30">
        <f t="shared" si="39"/>
        <v>40.952380952380949</v>
      </c>
      <c r="DL55" s="30">
        <f t="shared" si="39"/>
        <v>40.952380952380949</v>
      </c>
      <c r="DM55" s="30">
        <f t="shared" si="39"/>
        <v>40.627362055933482</v>
      </c>
      <c r="DN55" s="30">
        <f t="shared" si="39"/>
        <v>40.267827878447342</v>
      </c>
      <c r="DO55" s="30">
        <f t="shared" si="39"/>
        <v>39.914601318110087</v>
      </c>
      <c r="DP55" s="30">
        <f t="shared" si="39"/>
        <v>39.567517828387388</v>
      </c>
      <c r="DQ55" s="30">
        <f t="shared" si="39"/>
        <v>39.226418536763354</v>
      </c>
      <c r="DR55" s="30">
        <f t="shared" si="39"/>
        <v>38.891150002261107</v>
      </c>
      <c r="DS55" s="30">
        <f t="shared" si="39"/>
        <v>38.561563985292793</v>
      </c>
      <c r="DT55" s="30">
        <f t="shared" si="39"/>
        <v>38.237517229113863</v>
      </c>
      <c r="DU55" s="30">
        <f t="shared" si="39"/>
        <v>37.918871252204582</v>
      </c>
      <c r="DV55" s="30">
        <f t="shared" si="39"/>
        <v>37.605492150946695</v>
      </c>
      <c r="DW55" s="30">
        <f t="shared" si="39"/>
        <v>37.297250412004509</v>
      </c>
      <c r="DX55" s="30">
        <f t="shared" si="39"/>
        <v>36.994020733858129</v>
      </c>
      <c r="DY55" s="30">
        <f t="shared" si="39"/>
        <v>36.695681856972179</v>
      </c>
      <c r="DZ55" s="30">
        <f t="shared" si="39"/>
        <v>36.402116402116398</v>
      </c>
      <c r="EA55" s="30">
        <f t="shared" si="39"/>
        <v>36.113210716385318</v>
      </c>
      <c r="EB55" s="30">
        <f t="shared" si="39"/>
        <v>35.828854726492516</v>
      </c>
      <c r="EC55" s="30">
        <f t="shared" si="39"/>
        <v>35.54894179894179</v>
      </c>
      <c r="ED55" s="30">
        <f t="shared" si="39"/>
        <v>35.273368606701936</v>
      </c>
      <c r="EE55" s="30">
        <f t="shared" si="39"/>
        <v>35.002035002034994</v>
      </c>
      <c r="EF55" s="30">
        <f t="shared" si="39"/>
        <v>34.734843895149233</v>
      </c>
      <c r="EG55" s="30">
        <f t="shared" si="39"/>
        <v>34.471701138367798</v>
      </c>
      <c r="EH55" s="30">
        <f t="shared" ref="EH55:GA55" si="40">MIN($B$22,EH50,MAX(EH51,EH52))</f>
        <v>34.21251541552293</v>
      </c>
      <c r="EI55" s="30">
        <f t="shared" si="40"/>
        <v>33.957198136302608</v>
      </c>
      <c r="EJ55" s="30">
        <f t="shared" si="40"/>
        <v>33.705663335292961</v>
      </c>
      <c r="EK55" s="30">
        <f t="shared" si="40"/>
        <v>33.457827575474631</v>
      </c>
      <c r="EL55" s="30">
        <f t="shared" si="40"/>
        <v>33.21360985594562</v>
      </c>
      <c r="EM55" s="30">
        <f t="shared" si="40"/>
        <v>32.972931523656158</v>
      </c>
      <c r="EN55" s="30">
        <f t="shared" si="40"/>
        <v>32.735716188953596</v>
      </c>
      <c r="EO55" s="30">
        <f t="shared" si="40"/>
        <v>32.501889644746782</v>
      </c>
      <c r="EP55" s="30">
        <f t="shared" si="40"/>
        <v>32.271379789110277</v>
      </c>
      <c r="EQ55" s="30">
        <f t="shared" si="40"/>
        <v>32.044116551158801</v>
      </c>
      <c r="ER55" s="30">
        <f t="shared" si="40"/>
        <v>31.820031820031815</v>
      </c>
      <c r="ES55" s="30">
        <f t="shared" si="40"/>
        <v>31.59905937683715</v>
      </c>
      <c r="ET55" s="30">
        <f t="shared" si="40"/>
        <v>31.381134829410687</v>
      </c>
      <c r="EU55" s="30">
        <f t="shared" si="40"/>
        <v>31.166195549757191</v>
      </c>
      <c r="EV55" s="30">
        <f t="shared" si="40"/>
        <v>30.954180614044557</v>
      </c>
      <c r="EW55" s="30">
        <f t="shared" si="40"/>
        <v>30.745030745030743</v>
      </c>
      <c r="EX55" s="30">
        <f t="shared" si="40"/>
        <v>30.538688256809056</v>
      </c>
      <c r="EY55" s="30">
        <f t="shared" si="40"/>
        <v>30.335097001763668</v>
      </c>
      <c r="EZ55" s="30">
        <f t="shared" si="40"/>
        <v>30.134202319632777</v>
      </c>
      <c r="FA55" s="30">
        <f t="shared" si="40"/>
        <v>29.935950988582562</v>
      </c>
      <c r="FB55" s="30">
        <f t="shared" si="40"/>
        <v>29.740291178199669</v>
      </c>
      <c r="FC55" s="30">
        <f t="shared" si="40"/>
        <v>29.547172404315258</v>
      </c>
      <c r="FD55" s="30">
        <f t="shared" si="40"/>
        <v>29.35654548557774</v>
      </c>
      <c r="FE55" s="30">
        <f t="shared" si="40"/>
        <v>29.168362501695828</v>
      </c>
      <c r="FF55" s="30">
        <f t="shared" si="40"/>
        <v>28.982576753277385</v>
      </c>
      <c r="FG55" s="30">
        <f t="shared" si="40"/>
        <v>28.799142723193352</v>
      </c>
      <c r="FH55" s="30">
        <f t="shared" si="40"/>
        <v>28.618016039399681</v>
      </c>
      <c r="FI55" s="30">
        <f t="shared" si="40"/>
        <v>28.439153439153433</v>
      </c>
      <c r="FJ55" s="30">
        <f t="shared" si="40"/>
        <v>28.262512734562421</v>
      </c>
      <c r="FK55" s="30">
        <f t="shared" si="40"/>
        <v>28.088052779410802</v>
      </c>
      <c r="FL55" s="30">
        <f t="shared" si="40"/>
        <v>27.915733437205827</v>
      </c>
      <c r="FM55" s="30">
        <f t="shared" si="40"/>
        <v>27.745515550393595</v>
      </c>
      <c r="FN55" s="30">
        <f t="shared" si="40"/>
        <v>27.577360910694239</v>
      </c>
      <c r="FO55" s="30">
        <f t="shared" si="40"/>
        <v>27.411232230509338</v>
      </c>
      <c r="FP55" s="30">
        <f t="shared" si="40"/>
        <v>27.247093115356588</v>
      </c>
      <c r="FQ55" s="30">
        <f t="shared" si="40"/>
        <v>27.084908037288987</v>
      </c>
      <c r="FR55" s="30">
        <f t="shared" si="40"/>
        <v>26.924642309257692</v>
      </c>
      <c r="FS55" s="30">
        <f t="shared" si="40"/>
        <v>26.766262060379702</v>
      </c>
      <c r="FT55" s="30">
        <f t="shared" si="40"/>
        <v>26.609734212073391</v>
      </c>
      <c r="FU55" s="30">
        <f t="shared" si="40"/>
        <v>26.455026455026452</v>
      </c>
      <c r="FV55" s="30">
        <f t="shared" si="40"/>
        <v>26.302107226962715</v>
      </c>
      <c r="FW55" s="30">
        <f t="shared" si="40"/>
        <v>26.150945691175576</v>
      </c>
      <c r="FX55" s="30">
        <f t="shared" si="40"/>
        <v>26.001511715797424</v>
      </c>
      <c r="FY55" s="30">
        <f t="shared" si="40"/>
        <v>25.853775853775847</v>
      </c>
      <c r="FZ55" s="30">
        <f t="shared" si="40"/>
        <v>25.70770932352853</v>
      </c>
      <c r="GA55" s="30">
        <f t="shared" si="40"/>
        <v>25.56328399025028</v>
      </c>
    </row>
    <row r="56" spans="1:183" x14ac:dyDescent="0.25">
      <c r="A56" s="36"/>
      <c r="B56" s="19">
        <f>B51</f>
        <v>215</v>
      </c>
      <c r="C56" s="2">
        <v>3</v>
      </c>
      <c r="D56" s="4">
        <f>C47</f>
        <v>1</v>
      </c>
      <c r="E56" s="6">
        <f>D51</f>
        <v>1.0500000000000001E-2</v>
      </c>
      <c r="F56" s="32">
        <f>E47</f>
        <v>222.2222222222222</v>
      </c>
      <c r="G56" s="5">
        <f>F47</f>
        <v>3</v>
      </c>
      <c r="H56" s="61">
        <f>G47</f>
        <v>0.75</v>
      </c>
      <c r="I56" t="s">
        <v>35</v>
      </c>
      <c r="J56" s="30">
        <f>$B$38/J55/$E$38/J54/$H$56</f>
        <v>3.7037037037037042</v>
      </c>
      <c r="K56" s="30">
        <f t="shared" ref="K56:BV56" si="41">$B$38/K55/$E$38/K54/$H$56</f>
        <v>3.0864197530864197</v>
      </c>
      <c r="L56" s="30">
        <f t="shared" si="41"/>
        <v>2.9999999999999996</v>
      </c>
      <c r="M56" s="30">
        <f t="shared" si="41"/>
        <v>3</v>
      </c>
      <c r="N56" s="30">
        <f t="shared" si="41"/>
        <v>3.0000000000000004</v>
      </c>
      <c r="O56" s="30">
        <f t="shared" si="41"/>
        <v>3</v>
      </c>
      <c r="P56" s="30">
        <f t="shared" si="41"/>
        <v>3</v>
      </c>
      <c r="Q56" s="30">
        <f t="shared" si="41"/>
        <v>3</v>
      </c>
      <c r="R56" s="30">
        <f t="shared" si="41"/>
        <v>2.9999999999999996</v>
      </c>
      <c r="S56" s="30">
        <f t="shared" si="41"/>
        <v>2.9999999999999996</v>
      </c>
      <c r="T56" s="30">
        <f t="shared" si="41"/>
        <v>3</v>
      </c>
      <c r="U56" s="30">
        <f t="shared" si="41"/>
        <v>3</v>
      </c>
      <c r="V56" s="30">
        <f t="shared" si="41"/>
        <v>3</v>
      </c>
      <c r="W56" s="30">
        <f t="shared" si="41"/>
        <v>3.0000000000000004</v>
      </c>
      <c r="X56" s="30">
        <f t="shared" si="41"/>
        <v>3</v>
      </c>
      <c r="Y56" s="30">
        <f t="shared" si="41"/>
        <v>3</v>
      </c>
      <c r="Z56" s="30">
        <f t="shared" si="41"/>
        <v>3</v>
      </c>
      <c r="AA56" s="30">
        <f t="shared" si="41"/>
        <v>3</v>
      </c>
      <c r="AB56" s="30">
        <f t="shared" si="41"/>
        <v>3.0000000000000004</v>
      </c>
      <c r="AC56" s="30">
        <f t="shared" si="41"/>
        <v>3</v>
      </c>
      <c r="AD56" s="30">
        <f t="shared" si="41"/>
        <v>3</v>
      </c>
      <c r="AE56" s="30">
        <f t="shared" si="41"/>
        <v>2.9999999999999996</v>
      </c>
      <c r="AF56" s="30">
        <f t="shared" si="41"/>
        <v>3</v>
      </c>
      <c r="AG56" s="30">
        <f t="shared" si="41"/>
        <v>2.9999999999999996</v>
      </c>
      <c r="AH56" s="30">
        <f t="shared" si="41"/>
        <v>3</v>
      </c>
      <c r="AI56" s="30">
        <f t="shared" si="41"/>
        <v>3</v>
      </c>
      <c r="AJ56" s="30">
        <f t="shared" si="41"/>
        <v>3</v>
      </c>
      <c r="AK56" s="30">
        <f t="shared" si="41"/>
        <v>3</v>
      </c>
      <c r="AL56" s="30">
        <f t="shared" si="41"/>
        <v>3</v>
      </c>
      <c r="AM56" s="30">
        <f t="shared" si="41"/>
        <v>3</v>
      </c>
      <c r="AN56" s="30">
        <f t="shared" si="41"/>
        <v>3</v>
      </c>
      <c r="AO56" s="30">
        <f t="shared" si="41"/>
        <v>3.0000000000000004</v>
      </c>
      <c r="AP56" s="30">
        <f t="shared" si="41"/>
        <v>2.9999999999999996</v>
      </c>
      <c r="AQ56" s="30">
        <f t="shared" si="41"/>
        <v>2.9239766081871341</v>
      </c>
      <c r="AR56" s="30">
        <f t="shared" si="41"/>
        <v>2.8490028490028489</v>
      </c>
      <c r="AS56" s="30">
        <f t="shared" si="41"/>
        <v>2.7777777777777772</v>
      </c>
      <c r="AT56" s="30">
        <f t="shared" si="41"/>
        <v>2.7100271002710024</v>
      </c>
      <c r="AU56" s="30">
        <f t="shared" si="41"/>
        <v>2.6455026455026451</v>
      </c>
      <c r="AV56" s="30">
        <f t="shared" si="41"/>
        <v>2.5839793281653747</v>
      </c>
      <c r="AW56" s="30">
        <f t="shared" si="41"/>
        <v>2.5252525252525251</v>
      </c>
      <c r="AX56" s="30">
        <f t="shared" si="41"/>
        <v>2.4691358024691357</v>
      </c>
      <c r="AY56" s="30">
        <f t="shared" si="41"/>
        <v>2.4154589371980673</v>
      </c>
      <c r="AZ56" s="30">
        <f t="shared" si="41"/>
        <v>2.3640661938534278</v>
      </c>
      <c r="BA56" s="30">
        <f t="shared" si="41"/>
        <v>2.3148148148148144</v>
      </c>
      <c r="BB56" s="30">
        <f t="shared" si="41"/>
        <v>2.2675736961451247</v>
      </c>
      <c r="BC56" s="30">
        <f t="shared" si="41"/>
        <v>2.2222222222222219</v>
      </c>
      <c r="BD56" s="30">
        <f t="shared" si="41"/>
        <v>2.1786492374727664</v>
      </c>
      <c r="BE56" s="30">
        <f t="shared" si="41"/>
        <v>2.1367521367521367</v>
      </c>
      <c r="BF56" s="30">
        <f t="shared" si="41"/>
        <v>2.0964360587002093</v>
      </c>
      <c r="BG56" s="30">
        <f t="shared" si="41"/>
        <v>2.0576131687242794</v>
      </c>
      <c r="BH56" s="30">
        <f t="shared" si="41"/>
        <v>2.0202020202020199</v>
      </c>
      <c r="BI56" s="30">
        <f t="shared" si="41"/>
        <v>1.984126984126984</v>
      </c>
      <c r="BJ56" s="30">
        <f t="shared" si="41"/>
        <v>1.9493177387914227</v>
      </c>
      <c r="BK56" s="30">
        <f t="shared" si="41"/>
        <v>1.9157088122605364</v>
      </c>
      <c r="BL56" s="30">
        <f t="shared" si="41"/>
        <v>1.8832391713747645</v>
      </c>
      <c r="BM56" s="30">
        <f t="shared" si="41"/>
        <v>1.8518518518518519</v>
      </c>
      <c r="BN56" s="30">
        <f t="shared" si="41"/>
        <v>1.821493624772313</v>
      </c>
      <c r="BO56" s="30">
        <f t="shared" si="41"/>
        <v>1.7921146953405016</v>
      </c>
      <c r="BP56" s="30">
        <f t="shared" si="41"/>
        <v>1.7636684303350967</v>
      </c>
      <c r="BQ56" s="30">
        <f t="shared" si="41"/>
        <v>1.7361111111111109</v>
      </c>
      <c r="BR56" s="30">
        <f t="shared" si="41"/>
        <v>1.7094017094017093</v>
      </c>
      <c r="BS56" s="30">
        <f t="shared" si="41"/>
        <v>1.6835016835016834</v>
      </c>
      <c r="BT56" s="30">
        <f t="shared" si="41"/>
        <v>1.6583747927031507</v>
      </c>
      <c r="BU56" s="30">
        <f t="shared" si="41"/>
        <v>1.6339869281045749</v>
      </c>
      <c r="BV56" s="30">
        <f t="shared" si="41"/>
        <v>1.6103059581320449</v>
      </c>
      <c r="BW56" s="30">
        <f t="shared" ref="BW56:EH56" si="42">$B$38/BW55/$E$38/BW54/$H$56</f>
        <v>1.587301587301587</v>
      </c>
      <c r="BX56" s="30">
        <f t="shared" si="42"/>
        <v>1.5649452269170576</v>
      </c>
      <c r="BY56" s="30">
        <f t="shared" si="42"/>
        <v>1.5432098765432096</v>
      </c>
      <c r="BZ56" s="30">
        <f t="shared" si="42"/>
        <v>1.5220700152206998</v>
      </c>
      <c r="CA56" s="30">
        <f t="shared" si="42"/>
        <v>1.5015015015015012</v>
      </c>
      <c r="CB56" s="30">
        <f t="shared" si="42"/>
        <v>1.4814814814814812</v>
      </c>
      <c r="CC56" s="30">
        <f t="shared" si="42"/>
        <v>1.4619883040935671</v>
      </c>
      <c r="CD56" s="30">
        <f t="shared" si="42"/>
        <v>1.4430014430014426</v>
      </c>
      <c r="CE56" s="30">
        <f t="shared" si="42"/>
        <v>1.4245014245014245</v>
      </c>
      <c r="CF56" s="30">
        <f t="shared" si="42"/>
        <v>1.4064697609001404</v>
      </c>
      <c r="CG56" s="30">
        <f t="shared" si="42"/>
        <v>1.3888888888888886</v>
      </c>
      <c r="CH56" s="30">
        <f t="shared" si="42"/>
        <v>1.3717421124828533</v>
      </c>
      <c r="CI56" s="30">
        <f t="shared" si="42"/>
        <v>1.3550135501355012</v>
      </c>
      <c r="CJ56" s="30">
        <f t="shared" si="42"/>
        <v>1.3386880856760373</v>
      </c>
      <c r="CK56" s="30">
        <f t="shared" si="42"/>
        <v>1.3227513227513226</v>
      </c>
      <c r="CL56" s="30">
        <f t="shared" si="42"/>
        <v>1.3071895424836599</v>
      </c>
      <c r="CM56" s="30">
        <f t="shared" si="42"/>
        <v>1.2919896640826873</v>
      </c>
      <c r="CN56" s="30">
        <f t="shared" si="42"/>
        <v>1.2771392081736908</v>
      </c>
      <c r="CO56" s="30">
        <f t="shared" si="42"/>
        <v>1.2626262626262625</v>
      </c>
      <c r="CP56" s="30">
        <f t="shared" si="42"/>
        <v>1.2484394506866414</v>
      </c>
      <c r="CQ56" s="30">
        <f t="shared" si="42"/>
        <v>1.2345679012345678</v>
      </c>
      <c r="CR56" s="30">
        <f t="shared" si="42"/>
        <v>1.2210012210012209</v>
      </c>
      <c r="CS56" s="30">
        <f t="shared" si="42"/>
        <v>1.2077294685990336</v>
      </c>
      <c r="CT56" s="30">
        <f t="shared" si="42"/>
        <v>1.1947431302270011</v>
      </c>
      <c r="CU56" s="30">
        <f t="shared" si="42"/>
        <v>1.1820330969267139</v>
      </c>
      <c r="CV56" s="30">
        <f t="shared" si="42"/>
        <v>1.1695906432748537</v>
      </c>
      <c r="CW56" s="30">
        <f t="shared" si="42"/>
        <v>1.1574074074074072</v>
      </c>
      <c r="CX56" s="30">
        <f t="shared" si="42"/>
        <v>1.1454753722794959</v>
      </c>
      <c r="CY56" s="30">
        <f t="shared" si="42"/>
        <v>1.1337868480725624</v>
      </c>
      <c r="CZ56" s="30">
        <f t="shared" si="42"/>
        <v>1.122334455667789</v>
      </c>
      <c r="DA56" s="30">
        <f t="shared" si="42"/>
        <v>1.1111111111111109</v>
      </c>
      <c r="DB56" s="30">
        <f t="shared" si="42"/>
        <v>1.1001100110011</v>
      </c>
      <c r="DC56" s="30">
        <f t="shared" si="42"/>
        <v>1.0893246187363832</v>
      </c>
      <c r="DD56" s="30">
        <f t="shared" si="42"/>
        <v>1.0787486515641855</v>
      </c>
      <c r="DE56" s="30">
        <f t="shared" si="42"/>
        <v>1.0683760683760684</v>
      </c>
      <c r="DF56" s="30">
        <f t="shared" si="42"/>
        <v>1.0582010582010581</v>
      </c>
      <c r="DG56" s="30">
        <f t="shared" si="42"/>
        <v>1.0482180293501047</v>
      </c>
      <c r="DH56" s="30">
        <f t="shared" si="42"/>
        <v>1.0384215991692625</v>
      </c>
      <c r="DI56" s="30">
        <f t="shared" si="42"/>
        <v>1.0288065843621397</v>
      </c>
      <c r="DJ56" s="30">
        <f t="shared" si="42"/>
        <v>1.019367991845056</v>
      </c>
      <c r="DK56" s="30">
        <f t="shared" si="42"/>
        <v>1.0101010101010099</v>
      </c>
      <c r="DL56" s="30">
        <f t="shared" si="42"/>
        <v>1.0010010010010009</v>
      </c>
      <c r="DM56" s="30">
        <f t="shared" si="42"/>
        <v>1.0000000000000002</v>
      </c>
      <c r="DN56" s="30">
        <f t="shared" si="42"/>
        <v>1.0000000000000002</v>
      </c>
      <c r="DO56" s="30">
        <f t="shared" si="42"/>
        <v>1</v>
      </c>
      <c r="DP56" s="30">
        <f t="shared" si="42"/>
        <v>1</v>
      </c>
      <c r="DQ56" s="30">
        <f t="shared" si="42"/>
        <v>1.0000000000000002</v>
      </c>
      <c r="DR56" s="30">
        <f t="shared" si="42"/>
        <v>1</v>
      </c>
      <c r="DS56" s="30">
        <f t="shared" si="42"/>
        <v>1</v>
      </c>
      <c r="DT56" s="30">
        <f t="shared" si="42"/>
        <v>1</v>
      </c>
      <c r="DU56" s="30">
        <f t="shared" si="42"/>
        <v>1</v>
      </c>
      <c r="DV56" s="30">
        <f t="shared" si="42"/>
        <v>1</v>
      </c>
      <c r="DW56" s="30">
        <f t="shared" si="42"/>
        <v>1</v>
      </c>
      <c r="DX56" s="30">
        <f t="shared" si="42"/>
        <v>1</v>
      </c>
      <c r="DY56" s="30">
        <f t="shared" si="42"/>
        <v>1</v>
      </c>
      <c r="DZ56" s="30">
        <f t="shared" si="42"/>
        <v>1</v>
      </c>
      <c r="EA56" s="30">
        <f t="shared" si="42"/>
        <v>1</v>
      </c>
      <c r="EB56" s="30">
        <f t="shared" si="42"/>
        <v>1</v>
      </c>
      <c r="EC56" s="30">
        <f t="shared" si="42"/>
        <v>1.0000000000000002</v>
      </c>
      <c r="ED56" s="30">
        <f t="shared" si="42"/>
        <v>1</v>
      </c>
      <c r="EE56" s="30">
        <f t="shared" si="42"/>
        <v>1.0000000000000002</v>
      </c>
      <c r="EF56" s="30">
        <f t="shared" si="42"/>
        <v>1</v>
      </c>
      <c r="EG56" s="30">
        <f t="shared" si="42"/>
        <v>1.0000000000000002</v>
      </c>
      <c r="EH56" s="30">
        <f t="shared" si="42"/>
        <v>1.0000000000000002</v>
      </c>
      <c r="EI56" s="30">
        <f t="shared" ref="EI56:GA56" si="43">$B$38/EI55/$E$38/EI54/$H$56</f>
        <v>1.0000000000000002</v>
      </c>
      <c r="EJ56" s="30">
        <f t="shared" si="43"/>
        <v>1.0000000000000002</v>
      </c>
      <c r="EK56" s="30">
        <f t="shared" si="43"/>
        <v>1</v>
      </c>
      <c r="EL56" s="30">
        <f t="shared" si="43"/>
        <v>1</v>
      </c>
      <c r="EM56" s="30">
        <f t="shared" si="43"/>
        <v>1.0000000000000002</v>
      </c>
      <c r="EN56" s="30">
        <f t="shared" si="43"/>
        <v>1</v>
      </c>
      <c r="EO56" s="30">
        <f t="shared" si="43"/>
        <v>1.0000000000000002</v>
      </c>
      <c r="EP56" s="30">
        <f t="shared" si="43"/>
        <v>1.0000000000000002</v>
      </c>
      <c r="EQ56" s="30">
        <f t="shared" si="43"/>
        <v>1.0000000000000002</v>
      </c>
      <c r="ER56" s="30">
        <f t="shared" si="43"/>
        <v>1.0000000000000002</v>
      </c>
      <c r="ES56" s="30">
        <f t="shared" si="43"/>
        <v>1.0000000000000002</v>
      </c>
      <c r="ET56" s="30">
        <f t="shared" si="43"/>
        <v>1.0000000000000002</v>
      </c>
      <c r="EU56" s="30">
        <f t="shared" si="43"/>
        <v>1</v>
      </c>
      <c r="EV56" s="30">
        <f t="shared" si="43"/>
        <v>1</v>
      </c>
      <c r="EW56" s="30">
        <f t="shared" si="43"/>
        <v>1</v>
      </c>
      <c r="EX56" s="30">
        <f t="shared" si="43"/>
        <v>1.0000000000000002</v>
      </c>
      <c r="EY56" s="30">
        <f t="shared" si="43"/>
        <v>1</v>
      </c>
      <c r="EZ56" s="30">
        <f t="shared" si="43"/>
        <v>1.0000000000000002</v>
      </c>
      <c r="FA56" s="30">
        <f t="shared" si="43"/>
        <v>1.0000000000000002</v>
      </c>
      <c r="FB56" s="30">
        <f t="shared" si="43"/>
        <v>1.0000000000000002</v>
      </c>
      <c r="FC56" s="30">
        <f t="shared" si="43"/>
        <v>1</v>
      </c>
      <c r="FD56" s="30">
        <f t="shared" si="43"/>
        <v>1</v>
      </c>
      <c r="FE56" s="30">
        <f t="shared" si="43"/>
        <v>1.0000000000000002</v>
      </c>
      <c r="FF56" s="30">
        <f t="shared" si="43"/>
        <v>1.0000000000000002</v>
      </c>
      <c r="FG56" s="30">
        <f t="shared" si="43"/>
        <v>1.0000000000000002</v>
      </c>
      <c r="FH56" s="30">
        <f t="shared" si="43"/>
        <v>1.0000000000000002</v>
      </c>
      <c r="FI56" s="30">
        <f t="shared" si="43"/>
        <v>1.0000000000000002</v>
      </c>
      <c r="FJ56" s="30">
        <f t="shared" si="43"/>
        <v>1</v>
      </c>
      <c r="FK56" s="30">
        <f t="shared" si="43"/>
        <v>1</v>
      </c>
      <c r="FL56" s="30">
        <f t="shared" si="43"/>
        <v>1</v>
      </c>
      <c r="FM56" s="30">
        <f t="shared" si="43"/>
        <v>1.0000000000000002</v>
      </c>
      <c r="FN56" s="30">
        <f t="shared" si="43"/>
        <v>1.0000000000000002</v>
      </c>
      <c r="FO56" s="30">
        <f t="shared" si="43"/>
        <v>1</v>
      </c>
      <c r="FP56" s="30">
        <f t="shared" si="43"/>
        <v>1</v>
      </c>
      <c r="FQ56" s="30">
        <f t="shared" si="43"/>
        <v>1</v>
      </c>
      <c r="FR56" s="30">
        <f t="shared" si="43"/>
        <v>1</v>
      </c>
      <c r="FS56" s="30">
        <f t="shared" si="43"/>
        <v>1.0000000000000002</v>
      </c>
      <c r="FT56" s="30">
        <f t="shared" si="43"/>
        <v>1</v>
      </c>
      <c r="FU56" s="30">
        <f t="shared" si="43"/>
        <v>1</v>
      </c>
      <c r="FV56" s="30">
        <f t="shared" si="43"/>
        <v>1</v>
      </c>
      <c r="FW56" s="30">
        <f t="shared" si="43"/>
        <v>1</v>
      </c>
      <c r="FX56" s="30">
        <f t="shared" si="43"/>
        <v>1.0000000000000002</v>
      </c>
      <c r="FY56" s="30">
        <f t="shared" si="43"/>
        <v>1.0000000000000002</v>
      </c>
      <c r="FZ56" s="30">
        <f t="shared" si="43"/>
        <v>1</v>
      </c>
      <c r="GA56" s="30">
        <f t="shared" si="43"/>
        <v>1</v>
      </c>
    </row>
    <row r="57" spans="1:183" ht="15.75" thickBot="1" x14ac:dyDescent="0.3">
      <c r="A57" s="42" t="s">
        <v>32</v>
      </c>
      <c r="B57" s="43">
        <f>B56/C56/D56/E56/F56/G56/H56</f>
        <v>13.650793650793652</v>
      </c>
      <c r="C57" s="44"/>
      <c r="D57" s="44"/>
      <c r="E57" s="44"/>
      <c r="F57" s="44"/>
      <c r="G57" s="44"/>
      <c r="H57" s="45"/>
    </row>
    <row r="59" spans="1:183" ht="15.75" thickBot="1" x14ac:dyDescent="0.3"/>
    <row r="60" spans="1:183" ht="18" x14ac:dyDescent="0.25">
      <c r="A60" s="33"/>
      <c r="B60" s="34" t="s">
        <v>14</v>
      </c>
      <c r="C60" s="34" t="s">
        <v>12</v>
      </c>
      <c r="D60" s="34" t="s">
        <v>16</v>
      </c>
      <c r="E60" s="34" t="s">
        <v>28</v>
      </c>
      <c r="F60" s="34" t="s">
        <v>13</v>
      </c>
      <c r="G60" s="34" t="s">
        <v>15</v>
      </c>
      <c r="H60" s="35"/>
    </row>
    <row r="61" spans="1:183" x14ac:dyDescent="0.25">
      <c r="A61" s="36"/>
      <c r="B61" s="23">
        <f t="shared" ref="B61:F61" si="44">B47</f>
        <v>215</v>
      </c>
      <c r="C61" s="24">
        <f t="shared" si="44"/>
        <v>1</v>
      </c>
      <c r="D61" s="25">
        <f t="shared" si="44"/>
        <v>1.0500000000000001E-2</v>
      </c>
      <c r="E61" s="26">
        <f t="shared" si="44"/>
        <v>222.2222222222222</v>
      </c>
      <c r="F61" s="27">
        <f t="shared" si="44"/>
        <v>3</v>
      </c>
      <c r="G61" s="28">
        <v>0.5</v>
      </c>
      <c r="H61" s="37"/>
    </row>
    <row r="62" spans="1:183" x14ac:dyDescent="0.25">
      <c r="A62" s="38" t="s">
        <v>30</v>
      </c>
      <c r="B62" s="29">
        <f>B61/C61/D61/E61/F61/G61</f>
        <v>61.428571428571423</v>
      </c>
      <c r="C62" s="39"/>
      <c r="D62" s="39"/>
      <c r="E62" s="39"/>
      <c r="F62" s="39"/>
      <c r="G62" s="39"/>
      <c r="H62" s="37"/>
    </row>
    <row r="63" spans="1:183" x14ac:dyDescent="0.25">
      <c r="A63" s="36"/>
      <c r="B63" s="39"/>
      <c r="C63" s="39"/>
      <c r="D63" s="39"/>
      <c r="E63" s="39"/>
      <c r="F63" s="39"/>
      <c r="G63" s="39"/>
      <c r="H63" s="37"/>
    </row>
    <row r="64" spans="1:183" x14ac:dyDescent="0.25">
      <c r="A64" s="36"/>
      <c r="B64" s="2" t="s">
        <v>14</v>
      </c>
      <c r="C64" s="13">
        <v>1.5E-3</v>
      </c>
      <c r="D64" s="2" t="s">
        <v>16</v>
      </c>
      <c r="E64" s="2" t="s">
        <v>15</v>
      </c>
      <c r="F64" s="39"/>
      <c r="G64" s="39"/>
      <c r="H64" s="37"/>
      <c r="I64" t="s">
        <v>30</v>
      </c>
      <c r="J64" s="30">
        <f>$B$61/$C$61/$D$61/J$36/$G$61</f>
        <v>1365.0793650793648</v>
      </c>
      <c r="K64" s="30">
        <f t="shared" ref="K64:BV64" si="45">$B$61/$C$61/$D$61/K$36/$G$61</f>
        <v>1137.5661375661375</v>
      </c>
      <c r="L64" s="30">
        <f t="shared" si="45"/>
        <v>975.0566893424035</v>
      </c>
      <c r="M64" s="30">
        <f t="shared" si="45"/>
        <v>853.17460317460302</v>
      </c>
      <c r="N64" s="30">
        <f t="shared" si="45"/>
        <v>758.37742504409164</v>
      </c>
      <c r="O64" s="30">
        <f t="shared" si="45"/>
        <v>682.53968253968242</v>
      </c>
      <c r="P64" s="30">
        <f t="shared" si="45"/>
        <v>620.49062049062036</v>
      </c>
      <c r="Q64" s="30">
        <f t="shared" si="45"/>
        <v>568.78306878306876</v>
      </c>
      <c r="R64" s="30">
        <f t="shared" si="45"/>
        <v>525.03052503052493</v>
      </c>
      <c r="S64" s="30">
        <f t="shared" si="45"/>
        <v>487.52834467120175</v>
      </c>
      <c r="T64" s="30">
        <f t="shared" si="45"/>
        <v>455.02645502645498</v>
      </c>
      <c r="U64" s="30">
        <f t="shared" si="45"/>
        <v>426.58730158730151</v>
      </c>
      <c r="V64" s="30">
        <f t="shared" si="45"/>
        <v>401.49393090569555</v>
      </c>
      <c r="W64" s="30">
        <f t="shared" si="45"/>
        <v>379.18871252204582</v>
      </c>
      <c r="X64" s="30">
        <f t="shared" si="45"/>
        <v>359.23141186299074</v>
      </c>
      <c r="Y64" s="30">
        <f t="shared" si="45"/>
        <v>341.26984126984121</v>
      </c>
      <c r="Z64" s="30">
        <f t="shared" si="45"/>
        <v>325.01889644746785</v>
      </c>
      <c r="AA64" s="30">
        <f t="shared" si="45"/>
        <v>310.24531024531018</v>
      </c>
      <c r="AB64" s="30">
        <f t="shared" si="45"/>
        <v>296.7563837129054</v>
      </c>
      <c r="AC64" s="30">
        <f t="shared" si="45"/>
        <v>284.39153439153438</v>
      </c>
      <c r="AD64" s="30">
        <f t="shared" si="45"/>
        <v>273.01587301587296</v>
      </c>
      <c r="AE64" s="30">
        <f t="shared" si="45"/>
        <v>262.51526251526246</v>
      </c>
      <c r="AF64" s="30">
        <f t="shared" si="45"/>
        <v>252.7924750146972</v>
      </c>
      <c r="AG64" s="30">
        <f t="shared" si="45"/>
        <v>243.76417233560088</v>
      </c>
      <c r="AH64" s="30">
        <f t="shared" si="45"/>
        <v>235.35851122058014</v>
      </c>
      <c r="AI64" s="30">
        <f t="shared" si="45"/>
        <v>227.51322751322749</v>
      </c>
      <c r="AJ64" s="30">
        <f t="shared" si="45"/>
        <v>220.17409114183306</v>
      </c>
      <c r="AK64" s="30">
        <f t="shared" si="45"/>
        <v>213.29365079365076</v>
      </c>
      <c r="AL64" s="30">
        <f t="shared" si="45"/>
        <v>206.83020683020681</v>
      </c>
      <c r="AM64" s="30">
        <f t="shared" si="45"/>
        <v>200.74696545284777</v>
      </c>
      <c r="AN64" s="30">
        <f t="shared" si="45"/>
        <v>195.01133786848069</v>
      </c>
      <c r="AO64" s="30">
        <f t="shared" si="45"/>
        <v>189.59435626102291</v>
      </c>
      <c r="AP64" s="30">
        <f t="shared" si="45"/>
        <v>184.47018447018445</v>
      </c>
      <c r="AQ64" s="30">
        <f t="shared" si="45"/>
        <v>179.61570593149537</v>
      </c>
      <c r="AR64" s="30">
        <f t="shared" si="45"/>
        <v>175.01017501017498</v>
      </c>
      <c r="AS64" s="30">
        <f t="shared" si="45"/>
        <v>170.6349206349206</v>
      </c>
      <c r="AT64" s="30">
        <f t="shared" si="45"/>
        <v>166.47309330236158</v>
      </c>
      <c r="AU64" s="30">
        <f t="shared" si="45"/>
        <v>162.50944822373393</v>
      </c>
      <c r="AV64" s="30">
        <f t="shared" si="45"/>
        <v>158.73015873015871</v>
      </c>
      <c r="AW64" s="30">
        <f t="shared" si="45"/>
        <v>155.12265512265509</v>
      </c>
      <c r="AX64" s="30">
        <f t="shared" si="45"/>
        <v>151.67548500881833</v>
      </c>
      <c r="AY64" s="30">
        <f t="shared" si="45"/>
        <v>148.3781918564527</v>
      </c>
      <c r="AZ64" s="30">
        <f t="shared" si="45"/>
        <v>145.22120905099626</v>
      </c>
      <c r="BA64" s="30">
        <f t="shared" si="45"/>
        <v>142.19576719576719</v>
      </c>
      <c r="BB64" s="30">
        <f t="shared" si="45"/>
        <v>139.29381276320049</v>
      </c>
      <c r="BC64" s="30">
        <f t="shared" si="45"/>
        <v>136.50793650793648</v>
      </c>
      <c r="BD64" s="30">
        <f t="shared" si="45"/>
        <v>133.83131030189853</v>
      </c>
      <c r="BE64" s="30">
        <f t="shared" si="45"/>
        <v>131.25763125763123</v>
      </c>
      <c r="BF64" s="30">
        <f t="shared" si="45"/>
        <v>128.78107217729857</v>
      </c>
      <c r="BG64" s="30">
        <f t="shared" si="45"/>
        <v>126.3962375073486</v>
      </c>
      <c r="BH64" s="30">
        <f t="shared" si="45"/>
        <v>124.09812409812407</v>
      </c>
      <c r="BI64" s="30">
        <f t="shared" si="45"/>
        <v>121.88208616780044</v>
      </c>
      <c r="BJ64" s="30">
        <f t="shared" si="45"/>
        <v>119.74380395433026</v>
      </c>
      <c r="BK64" s="30">
        <f t="shared" si="45"/>
        <v>117.67925561029007</v>
      </c>
      <c r="BL64" s="30">
        <f t="shared" si="45"/>
        <v>115.68469195587838</v>
      </c>
      <c r="BM64" s="30">
        <f t="shared" si="45"/>
        <v>113.75661375661375</v>
      </c>
      <c r="BN64" s="30">
        <f t="shared" si="45"/>
        <v>111.89175123601352</v>
      </c>
      <c r="BO64" s="30">
        <f t="shared" si="45"/>
        <v>110.08704557091653</v>
      </c>
      <c r="BP64" s="30">
        <f t="shared" si="45"/>
        <v>108.33963214915595</v>
      </c>
      <c r="BQ64" s="30">
        <f t="shared" si="45"/>
        <v>106.64682539682538</v>
      </c>
      <c r="BR64" s="30">
        <f t="shared" si="45"/>
        <v>105.00610500610499</v>
      </c>
      <c r="BS64" s="30">
        <f t="shared" si="45"/>
        <v>103.4151034151034</v>
      </c>
      <c r="BT64" s="30">
        <f t="shared" si="45"/>
        <v>101.87159440890782</v>
      </c>
      <c r="BU64" s="30">
        <f t="shared" si="45"/>
        <v>100.37348272642389</v>
      </c>
      <c r="BV64" s="30">
        <f t="shared" si="45"/>
        <v>98.918794570968473</v>
      </c>
      <c r="BW64" s="30">
        <f t="shared" ref="BW64:EH64" si="46">$B$61/$C$61/$D$61/BW$36/$G$61</f>
        <v>97.505668934240347</v>
      </c>
      <c r="BX64" s="30">
        <f t="shared" si="46"/>
        <v>96.132349653476396</v>
      </c>
      <c r="BY64" s="30">
        <f t="shared" si="46"/>
        <v>94.797178130511455</v>
      </c>
      <c r="BZ64" s="30">
        <f t="shared" si="46"/>
        <v>93.498586649271573</v>
      </c>
      <c r="CA64" s="30">
        <f t="shared" si="46"/>
        <v>92.235092235092225</v>
      </c>
      <c r="CB64" s="30">
        <f t="shared" si="46"/>
        <v>91.005291005290999</v>
      </c>
      <c r="CC64" s="30">
        <f t="shared" si="46"/>
        <v>89.807852965747685</v>
      </c>
      <c r="CD64" s="30">
        <f t="shared" si="46"/>
        <v>88.641517212945772</v>
      </c>
      <c r="CE64" s="30">
        <f t="shared" si="46"/>
        <v>87.505087505087488</v>
      </c>
      <c r="CF64" s="30">
        <f t="shared" si="46"/>
        <v>86.397428169580053</v>
      </c>
      <c r="CG64" s="30">
        <f t="shared" si="46"/>
        <v>85.317460317460302</v>
      </c>
      <c r="CH64" s="30">
        <f t="shared" si="46"/>
        <v>84.264158338232406</v>
      </c>
      <c r="CI64" s="30">
        <f t="shared" si="46"/>
        <v>83.236546651180788</v>
      </c>
      <c r="CJ64" s="30">
        <f t="shared" si="46"/>
        <v>82.23369669152801</v>
      </c>
      <c r="CK64" s="30">
        <f t="shared" si="46"/>
        <v>81.254724111866963</v>
      </c>
      <c r="CL64" s="30">
        <f t="shared" si="46"/>
        <v>80.298786181139107</v>
      </c>
      <c r="CM64" s="30">
        <f t="shared" si="46"/>
        <v>79.365079365079353</v>
      </c>
      <c r="CN64" s="30">
        <f t="shared" si="46"/>
        <v>78.452837073526723</v>
      </c>
      <c r="CO64" s="30">
        <f t="shared" si="46"/>
        <v>77.561327561327545</v>
      </c>
      <c r="CP64" s="30">
        <f t="shared" si="46"/>
        <v>76.689851970750837</v>
      </c>
      <c r="CQ64" s="30">
        <f t="shared" si="46"/>
        <v>75.837742504409164</v>
      </c>
      <c r="CR64" s="30">
        <f t="shared" si="46"/>
        <v>75.004360718646424</v>
      </c>
      <c r="CS64" s="30">
        <f t="shared" si="46"/>
        <v>74.189095928226351</v>
      </c>
      <c r="CT64" s="30">
        <f t="shared" si="46"/>
        <v>73.391363713944344</v>
      </c>
      <c r="CU64" s="30">
        <f t="shared" si="46"/>
        <v>72.610604525498132</v>
      </c>
      <c r="CV64" s="30">
        <f t="shared" si="46"/>
        <v>71.846282372598154</v>
      </c>
      <c r="CW64" s="30">
        <f t="shared" si="46"/>
        <v>71.097883597883595</v>
      </c>
      <c r="CX64" s="30">
        <f t="shared" si="46"/>
        <v>70.36491572574046</v>
      </c>
      <c r="CY64" s="30">
        <f t="shared" si="46"/>
        <v>69.646906381600246</v>
      </c>
      <c r="CZ64" s="30">
        <f t="shared" si="46"/>
        <v>68.943402276735597</v>
      </c>
      <c r="DA64" s="30">
        <f t="shared" si="46"/>
        <v>68.253968253968239</v>
      </c>
      <c r="DB64" s="30">
        <f t="shared" si="46"/>
        <v>67.578186390067572</v>
      </c>
      <c r="DC64" s="30">
        <f t="shared" si="46"/>
        <v>66.915655150949263</v>
      </c>
      <c r="DD64" s="30">
        <f t="shared" si="46"/>
        <v>66.265988596085677</v>
      </c>
      <c r="DE64" s="30">
        <f t="shared" si="46"/>
        <v>65.628815628815616</v>
      </c>
      <c r="DF64" s="30">
        <f t="shared" si="46"/>
        <v>65.003779289493565</v>
      </c>
      <c r="DG64" s="30">
        <f t="shared" si="46"/>
        <v>64.390536088649284</v>
      </c>
      <c r="DH64" s="30">
        <f t="shared" si="46"/>
        <v>63.788755377540419</v>
      </c>
      <c r="DI64" s="30">
        <f t="shared" si="46"/>
        <v>63.198118753674301</v>
      </c>
      <c r="DJ64" s="30">
        <f t="shared" si="46"/>
        <v>62.618319499053435</v>
      </c>
      <c r="DK64" s="30">
        <f t="shared" si="46"/>
        <v>62.049062049062037</v>
      </c>
      <c r="DL64" s="30">
        <f t="shared" si="46"/>
        <v>61.490061490061478</v>
      </c>
      <c r="DM64" s="30">
        <f t="shared" si="46"/>
        <v>60.941043083900219</v>
      </c>
      <c r="DN64" s="30">
        <f t="shared" si="46"/>
        <v>60.401741817671017</v>
      </c>
      <c r="DO64" s="30">
        <f t="shared" si="46"/>
        <v>59.87190197716513</v>
      </c>
      <c r="DP64" s="30">
        <f t="shared" si="46"/>
        <v>59.351276742581085</v>
      </c>
      <c r="DQ64" s="30">
        <f t="shared" si="46"/>
        <v>58.839627805145035</v>
      </c>
      <c r="DR64" s="30">
        <f t="shared" si="46"/>
        <v>58.336725003391663</v>
      </c>
      <c r="DS64" s="30">
        <f t="shared" si="46"/>
        <v>57.842345977939189</v>
      </c>
      <c r="DT64" s="30">
        <f t="shared" si="46"/>
        <v>57.356275843670794</v>
      </c>
      <c r="DU64" s="30">
        <f t="shared" si="46"/>
        <v>56.878306878306873</v>
      </c>
      <c r="DV64" s="30">
        <f t="shared" si="46"/>
        <v>56.408238226420039</v>
      </c>
      <c r="DW64" s="30">
        <f t="shared" si="46"/>
        <v>55.94587561800676</v>
      </c>
      <c r="DX64" s="30">
        <f t="shared" si="46"/>
        <v>55.49103110078719</v>
      </c>
      <c r="DY64" s="30">
        <f t="shared" si="46"/>
        <v>55.043522785458265</v>
      </c>
      <c r="DZ64" s="30">
        <f t="shared" si="46"/>
        <v>54.603174603174594</v>
      </c>
      <c r="EA64" s="30">
        <f t="shared" si="46"/>
        <v>54.169816074577973</v>
      </c>
      <c r="EB64" s="30">
        <f t="shared" si="46"/>
        <v>53.743282089738777</v>
      </c>
      <c r="EC64" s="30">
        <f t="shared" si="46"/>
        <v>53.323412698412689</v>
      </c>
      <c r="ED64" s="30">
        <f t="shared" si="46"/>
        <v>52.910052910052904</v>
      </c>
      <c r="EE64" s="30">
        <f t="shared" si="46"/>
        <v>52.503052503052494</v>
      </c>
      <c r="EF64" s="30">
        <f t="shared" si="46"/>
        <v>52.102265842723853</v>
      </c>
      <c r="EG64" s="30">
        <f t="shared" si="46"/>
        <v>51.707551707551701</v>
      </c>
      <c r="EH64" s="30">
        <f t="shared" si="46"/>
        <v>51.318773123284394</v>
      </c>
      <c r="EI64" s="30">
        <f t="shared" ref="EI64:GA64" si="47">$B$61/$C$61/$D$61/EI$36/$G$61</f>
        <v>50.935797204453912</v>
      </c>
      <c r="EJ64" s="30">
        <f t="shared" si="47"/>
        <v>50.558495002939438</v>
      </c>
      <c r="EK64" s="30">
        <f t="shared" si="47"/>
        <v>50.186741363211944</v>
      </c>
      <c r="EL64" s="30">
        <f t="shared" si="47"/>
        <v>49.82041478391843</v>
      </c>
      <c r="EM64" s="30">
        <f t="shared" si="47"/>
        <v>49.459397285484236</v>
      </c>
      <c r="EN64" s="30">
        <f t="shared" si="47"/>
        <v>49.10357428343039</v>
      </c>
      <c r="EO64" s="30">
        <f t="shared" si="47"/>
        <v>48.752834467120174</v>
      </c>
      <c r="EP64" s="30">
        <f t="shared" si="47"/>
        <v>48.407069683665419</v>
      </c>
      <c r="EQ64" s="30">
        <f t="shared" si="47"/>
        <v>48.066174826738198</v>
      </c>
      <c r="ER64" s="30">
        <f t="shared" si="47"/>
        <v>47.730047730047723</v>
      </c>
      <c r="ES64" s="30">
        <f t="shared" si="47"/>
        <v>47.398589065255727</v>
      </c>
      <c r="ET64" s="30">
        <f t="shared" si="47"/>
        <v>47.071702244116032</v>
      </c>
      <c r="EU64" s="30">
        <f t="shared" si="47"/>
        <v>46.749293324635786</v>
      </c>
      <c r="EV64" s="30">
        <f t="shared" si="47"/>
        <v>46.431270921066833</v>
      </c>
      <c r="EW64" s="30">
        <f t="shared" si="47"/>
        <v>46.117546117546112</v>
      </c>
      <c r="EX64" s="30">
        <f t="shared" si="47"/>
        <v>45.808032385213586</v>
      </c>
      <c r="EY64" s="30">
        <f t="shared" si="47"/>
        <v>45.5026455026455</v>
      </c>
      <c r="EZ64" s="30">
        <f t="shared" si="47"/>
        <v>45.201303479449166</v>
      </c>
      <c r="FA64" s="30">
        <f t="shared" si="47"/>
        <v>44.903926482873842</v>
      </c>
      <c r="FB64" s="30">
        <f t="shared" si="47"/>
        <v>44.610436767299504</v>
      </c>
      <c r="FC64" s="30">
        <f t="shared" si="47"/>
        <v>44.320758606472886</v>
      </c>
      <c r="FD64" s="30">
        <f t="shared" si="47"/>
        <v>44.034818228366611</v>
      </c>
      <c r="FE64" s="30">
        <f t="shared" si="47"/>
        <v>43.752543752543744</v>
      </c>
      <c r="FF64" s="30">
        <f t="shared" si="47"/>
        <v>43.473865129916078</v>
      </c>
      <c r="FG64" s="30">
        <f t="shared" si="47"/>
        <v>43.198714084790026</v>
      </c>
      <c r="FH64" s="30">
        <f t="shared" si="47"/>
        <v>42.927024059099523</v>
      </c>
      <c r="FI64" s="30">
        <f t="shared" si="47"/>
        <v>42.658730158730151</v>
      </c>
      <c r="FJ64" s="30">
        <f t="shared" si="47"/>
        <v>42.393769101843631</v>
      </c>
      <c r="FK64" s="30">
        <f t="shared" si="47"/>
        <v>42.132079169116203</v>
      </c>
      <c r="FL64" s="30">
        <f t="shared" si="47"/>
        <v>41.873600155808738</v>
      </c>
      <c r="FM64" s="30">
        <f t="shared" si="47"/>
        <v>41.618273325590394</v>
      </c>
      <c r="FN64" s="30">
        <f t="shared" si="47"/>
        <v>41.366041366041358</v>
      </c>
      <c r="FO64" s="30">
        <f t="shared" si="47"/>
        <v>41.116848345764005</v>
      </c>
      <c r="FP64" s="30">
        <f t="shared" si="47"/>
        <v>40.87063967303488</v>
      </c>
      <c r="FQ64" s="30">
        <f t="shared" si="47"/>
        <v>40.627362055933482</v>
      </c>
      <c r="FR64" s="30">
        <f t="shared" si="47"/>
        <v>40.386963463886538</v>
      </c>
      <c r="FS64" s="30">
        <f t="shared" si="47"/>
        <v>40.149393090569554</v>
      </c>
      <c r="FT64" s="30">
        <f t="shared" si="47"/>
        <v>39.914601318110087</v>
      </c>
      <c r="FU64" s="30">
        <f t="shared" si="47"/>
        <v>39.682539682539677</v>
      </c>
      <c r="FV64" s="30">
        <f t="shared" si="47"/>
        <v>39.45316084044407</v>
      </c>
      <c r="FW64" s="30">
        <f t="shared" si="47"/>
        <v>39.226418536763362</v>
      </c>
      <c r="FX64" s="30">
        <f t="shared" si="47"/>
        <v>39.002267573696138</v>
      </c>
      <c r="FY64" s="30">
        <f t="shared" si="47"/>
        <v>38.780663780663772</v>
      </c>
      <c r="FZ64" s="30">
        <f t="shared" si="47"/>
        <v>38.561563985292793</v>
      </c>
      <c r="GA64" s="30">
        <f t="shared" si="47"/>
        <v>38.344925985375419</v>
      </c>
    </row>
    <row r="65" spans="1:183" x14ac:dyDescent="0.25">
      <c r="A65" s="36"/>
      <c r="B65" s="19">
        <f>B56</f>
        <v>215</v>
      </c>
      <c r="C65" s="31">
        <f>C64</f>
        <v>1.5E-3</v>
      </c>
      <c r="D65" s="6">
        <f>D61</f>
        <v>1.0500000000000001E-2</v>
      </c>
      <c r="E65" s="60">
        <f>G61</f>
        <v>0.5</v>
      </c>
      <c r="F65" s="39"/>
      <c r="G65" s="39"/>
      <c r="H65" s="37"/>
      <c r="I65" t="s">
        <v>31</v>
      </c>
      <c r="J65">
        <f>$B$65*$C$65/$D$65/$E$65</f>
        <v>61.428571428571423</v>
      </c>
      <c r="K65">
        <f t="shared" ref="K65:BV65" si="48">$B$65*$C$65/$D$65/$E$65</f>
        <v>61.428571428571423</v>
      </c>
      <c r="L65">
        <f t="shared" si="48"/>
        <v>61.428571428571423</v>
      </c>
      <c r="M65">
        <f t="shared" si="48"/>
        <v>61.428571428571423</v>
      </c>
      <c r="N65">
        <f t="shared" si="48"/>
        <v>61.428571428571423</v>
      </c>
      <c r="O65">
        <f t="shared" si="48"/>
        <v>61.428571428571423</v>
      </c>
      <c r="P65">
        <f t="shared" si="48"/>
        <v>61.428571428571423</v>
      </c>
      <c r="Q65">
        <f t="shared" si="48"/>
        <v>61.428571428571423</v>
      </c>
      <c r="R65">
        <f t="shared" si="48"/>
        <v>61.428571428571423</v>
      </c>
      <c r="S65">
        <f t="shared" si="48"/>
        <v>61.428571428571423</v>
      </c>
      <c r="T65">
        <f t="shared" si="48"/>
        <v>61.428571428571423</v>
      </c>
      <c r="U65">
        <f t="shared" si="48"/>
        <v>61.428571428571423</v>
      </c>
      <c r="V65">
        <f t="shared" si="48"/>
        <v>61.428571428571423</v>
      </c>
      <c r="W65">
        <f t="shared" si="48"/>
        <v>61.428571428571423</v>
      </c>
      <c r="X65">
        <f t="shared" si="48"/>
        <v>61.428571428571423</v>
      </c>
      <c r="Y65">
        <f t="shared" si="48"/>
        <v>61.428571428571423</v>
      </c>
      <c r="Z65">
        <f t="shared" si="48"/>
        <v>61.428571428571423</v>
      </c>
      <c r="AA65">
        <f t="shared" si="48"/>
        <v>61.428571428571423</v>
      </c>
      <c r="AB65">
        <f t="shared" si="48"/>
        <v>61.428571428571423</v>
      </c>
      <c r="AC65">
        <f t="shared" si="48"/>
        <v>61.428571428571423</v>
      </c>
      <c r="AD65">
        <f t="shared" si="48"/>
        <v>61.428571428571423</v>
      </c>
      <c r="AE65">
        <f t="shared" si="48"/>
        <v>61.428571428571423</v>
      </c>
      <c r="AF65">
        <f t="shared" si="48"/>
        <v>61.428571428571423</v>
      </c>
      <c r="AG65">
        <f t="shared" si="48"/>
        <v>61.428571428571423</v>
      </c>
      <c r="AH65">
        <f t="shared" si="48"/>
        <v>61.428571428571423</v>
      </c>
      <c r="AI65">
        <f t="shared" si="48"/>
        <v>61.428571428571423</v>
      </c>
      <c r="AJ65">
        <f t="shared" si="48"/>
        <v>61.428571428571423</v>
      </c>
      <c r="AK65">
        <f t="shared" si="48"/>
        <v>61.428571428571423</v>
      </c>
      <c r="AL65">
        <f t="shared" si="48"/>
        <v>61.428571428571423</v>
      </c>
      <c r="AM65">
        <f t="shared" si="48"/>
        <v>61.428571428571423</v>
      </c>
      <c r="AN65">
        <f t="shared" si="48"/>
        <v>61.428571428571423</v>
      </c>
      <c r="AO65">
        <f t="shared" si="48"/>
        <v>61.428571428571423</v>
      </c>
      <c r="AP65">
        <f t="shared" si="48"/>
        <v>61.428571428571423</v>
      </c>
      <c r="AQ65">
        <f t="shared" si="48"/>
        <v>61.428571428571423</v>
      </c>
      <c r="AR65">
        <f t="shared" si="48"/>
        <v>61.428571428571423</v>
      </c>
      <c r="AS65">
        <f t="shared" si="48"/>
        <v>61.428571428571423</v>
      </c>
      <c r="AT65">
        <f t="shared" si="48"/>
        <v>61.428571428571423</v>
      </c>
      <c r="AU65">
        <f t="shared" si="48"/>
        <v>61.428571428571423</v>
      </c>
      <c r="AV65">
        <f t="shared" si="48"/>
        <v>61.428571428571423</v>
      </c>
      <c r="AW65">
        <f t="shared" si="48"/>
        <v>61.428571428571423</v>
      </c>
      <c r="AX65">
        <f t="shared" si="48"/>
        <v>61.428571428571423</v>
      </c>
      <c r="AY65">
        <f t="shared" si="48"/>
        <v>61.428571428571423</v>
      </c>
      <c r="AZ65">
        <f t="shared" si="48"/>
        <v>61.428571428571423</v>
      </c>
      <c r="BA65">
        <f t="shared" si="48"/>
        <v>61.428571428571423</v>
      </c>
      <c r="BB65">
        <f t="shared" si="48"/>
        <v>61.428571428571423</v>
      </c>
      <c r="BC65">
        <f t="shared" si="48"/>
        <v>61.428571428571423</v>
      </c>
      <c r="BD65">
        <f t="shared" si="48"/>
        <v>61.428571428571423</v>
      </c>
      <c r="BE65">
        <f t="shared" si="48"/>
        <v>61.428571428571423</v>
      </c>
      <c r="BF65">
        <f t="shared" si="48"/>
        <v>61.428571428571423</v>
      </c>
      <c r="BG65">
        <f t="shared" si="48"/>
        <v>61.428571428571423</v>
      </c>
      <c r="BH65">
        <f t="shared" si="48"/>
        <v>61.428571428571423</v>
      </c>
      <c r="BI65">
        <f t="shared" si="48"/>
        <v>61.428571428571423</v>
      </c>
      <c r="BJ65">
        <f t="shared" si="48"/>
        <v>61.428571428571423</v>
      </c>
      <c r="BK65">
        <f t="shared" si="48"/>
        <v>61.428571428571423</v>
      </c>
      <c r="BL65">
        <f t="shared" si="48"/>
        <v>61.428571428571423</v>
      </c>
      <c r="BM65">
        <f t="shared" si="48"/>
        <v>61.428571428571423</v>
      </c>
      <c r="BN65">
        <f t="shared" si="48"/>
        <v>61.428571428571423</v>
      </c>
      <c r="BO65">
        <f t="shared" si="48"/>
        <v>61.428571428571423</v>
      </c>
      <c r="BP65">
        <f t="shared" si="48"/>
        <v>61.428571428571423</v>
      </c>
      <c r="BQ65">
        <f t="shared" si="48"/>
        <v>61.428571428571423</v>
      </c>
      <c r="BR65">
        <f t="shared" si="48"/>
        <v>61.428571428571423</v>
      </c>
      <c r="BS65">
        <f t="shared" si="48"/>
        <v>61.428571428571423</v>
      </c>
      <c r="BT65">
        <f t="shared" si="48"/>
        <v>61.428571428571423</v>
      </c>
      <c r="BU65">
        <f t="shared" si="48"/>
        <v>61.428571428571423</v>
      </c>
      <c r="BV65">
        <f t="shared" si="48"/>
        <v>61.428571428571423</v>
      </c>
      <c r="BW65">
        <f t="shared" ref="BW65:EH65" si="49">$B$65*$C$65/$D$65/$E$65</f>
        <v>61.428571428571423</v>
      </c>
      <c r="BX65">
        <f t="shared" si="49"/>
        <v>61.428571428571423</v>
      </c>
      <c r="BY65">
        <f t="shared" si="49"/>
        <v>61.428571428571423</v>
      </c>
      <c r="BZ65">
        <f t="shared" si="49"/>
        <v>61.428571428571423</v>
      </c>
      <c r="CA65">
        <f t="shared" si="49"/>
        <v>61.428571428571423</v>
      </c>
      <c r="CB65">
        <f t="shared" si="49"/>
        <v>61.428571428571423</v>
      </c>
      <c r="CC65">
        <f t="shared" si="49"/>
        <v>61.428571428571423</v>
      </c>
      <c r="CD65">
        <f t="shared" si="49"/>
        <v>61.428571428571423</v>
      </c>
      <c r="CE65">
        <f t="shared" si="49"/>
        <v>61.428571428571423</v>
      </c>
      <c r="CF65">
        <f t="shared" si="49"/>
        <v>61.428571428571423</v>
      </c>
      <c r="CG65">
        <f t="shared" si="49"/>
        <v>61.428571428571423</v>
      </c>
      <c r="CH65">
        <f t="shared" si="49"/>
        <v>61.428571428571423</v>
      </c>
      <c r="CI65">
        <f t="shared" si="49"/>
        <v>61.428571428571423</v>
      </c>
      <c r="CJ65">
        <f t="shared" si="49"/>
        <v>61.428571428571423</v>
      </c>
      <c r="CK65">
        <f t="shared" si="49"/>
        <v>61.428571428571423</v>
      </c>
      <c r="CL65">
        <f t="shared" si="49"/>
        <v>61.428571428571423</v>
      </c>
      <c r="CM65">
        <f t="shared" si="49"/>
        <v>61.428571428571423</v>
      </c>
      <c r="CN65">
        <f t="shared" si="49"/>
        <v>61.428571428571423</v>
      </c>
      <c r="CO65">
        <f t="shared" si="49"/>
        <v>61.428571428571423</v>
      </c>
      <c r="CP65">
        <f t="shared" si="49"/>
        <v>61.428571428571423</v>
      </c>
      <c r="CQ65">
        <f t="shared" si="49"/>
        <v>61.428571428571423</v>
      </c>
      <c r="CR65">
        <f t="shared" si="49"/>
        <v>61.428571428571423</v>
      </c>
      <c r="CS65">
        <f t="shared" si="49"/>
        <v>61.428571428571423</v>
      </c>
      <c r="CT65">
        <f t="shared" si="49"/>
        <v>61.428571428571423</v>
      </c>
      <c r="CU65">
        <f t="shared" si="49"/>
        <v>61.428571428571423</v>
      </c>
      <c r="CV65">
        <f t="shared" si="49"/>
        <v>61.428571428571423</v>
      </c>
      <c r="CW65">
        <f t="shared" si="49"/>
        <v>61.428571428571423</v>
      </c>
      <c r="CX65">
        <f t="shared" si="49"/>
        <v>61.428571428571423</v>
      </c>
      <c r="CY65">
        <f t="shared" si="49"/>
        <v>61.428571428571423</v>
      </c>
      <c r="CZ65">
        <f t="shared" si="49"/>
        <v>61.428571428571423</v>
      </c>
      <c r="DA65">
        <f t="shared" si="49"/>
        <v>61.428571428571423</v>
      </c>
      <c r="DB65">
        <f t="shared" si="49"/>
        <v>61.428571428571423</v>
      </c>
      <c r="DC65">
        <f t="shared" si="49"/>
        <v>61.428571428571423</v>
      </c>
      <c r="DD65">
        <f t="shared" si="49"/>
        <v>61.428571428571423</v>
      </c>
      <c r="DE65">
        <f t="shared" si="49"/>
        <v>61.428571428571423</v>
      </c>
      <c r="DF65">
        <f t="shared" si="49"/>
        <v>61.428571428571423</v>
      </c>
      <c r="DG65">
        <f t="shared" si="49"/>
        <v>61.428571428571423</v>
      </c>
      <c r="DH65">
        <f t="shared" si="49"/>
        <v>61.428571428571423</v>
      </c>
      <c r="DI65">
        <f t="shared" si="49"/>
        <v>61.428571428571423</v>
      </c>
      <c r="DJ65">
        <f t="shared" si="49"/>
        <v>61.428571428571423</v>
      </c>
      <c r="DK65">
        <f t="shared" si="49"/>
        <v>61.428571428571423</v>
      </c>
      <c r="DL65">
        <f t="shared" si="49"/>
        <v>61.428571428571423</v>
      </c>
      <c r="DM65">
        <f t="shared" si="49"/>
        <v>61.428571428571423</v>
      </c>
      <c r="DN65">
        <f t="shared" si="49"/>
        <v>61.428571428571423</v>
      </c>
      <c r="DO65">
        <f t="shared" si="49"/>
        <v>61.428571428571423</v>
      </c>
      <c r="DP65">
        <f t="shared" si="49"/>
        <v>61.428571428571423</v>
      </c>
      <c r="DQ65">
        <f t="shared" si="49"/>
        <v>61.428571428571423</v>
      </c>
      <c r="DR65">
        <f t="shared" si="49"/>
        <v>61.428571428571423</v>
      </c>
      <c r="DS65">
        <f t="shared" si="49"/>
        <v>61.428571428571423</v>
      </c>
      <c r="DT65">
        <f t="shared" si="49"/>
        <v>61.428571428571423</v>
      </c>
      <c r="DU65">
        <f t="shared" si="49"/>
        <v>61.428571428571423</v>
      </c>
      <c r="DV65">
        <f t="shared" si="49"/>
        <v>61.428571428571423</v>
      </c>
      <c r="DW65">
        <f t="shared" si="49"/>
        <v>61.428571428571423</v>
      </c>
      <c r="DX65">
        <f t="shared" si="49"/>
        <v>61.428571428571423</v>
      </c>
      <c r="DY65">
        <f t="shared" si="49"/>
        <v>61.428571428571423</v>
      </c>
      <c r="DZ65">
        <f t="shared" si="49"/>
        <v>61.428571428571423</v>
      </c>
      <c r="EA65">
        <f t="shared" si="49"/>
        <v>61.428571428571423</v>
      </c>
      <c r="EB65">
        <f t="shared" si="49"/>
        <v>61.428571428571423</v>
      </c>
      <c r="EC65">
        <f t="shared" si="49"/>
        <v>61.428571428571423</v>
      </c>
      <c r="ED65">
        <f t="shared" si="49"/>
        <v>61.428571428571423</v>
      </c>
      <c r="EE65">
        <f t="shared" si="49"/>
        <v>61.428571428571423</v>
      </c>
      <c r="EF65">
        <f t="shared" si="49"/>
        <v>61.428571428571423</v>
      </c>
      <c r="EG65">
        <f t="shared" si="49"/>
        <v>61.428571428571423</v>
      </c>
      <c r="EH65">
        <f t="shared" si="49"/>
        <v>61.428571428571423</v>
      </c>
      <c r="EI65">
        <f t="shared" ref="EI65:GA65" si="50">$B$65*$C$65/$D$65/$E$65</f>
        <v>61.428571428571423</v>
      </c>
      <c r="EJ65">
        <f t="shared" si="50"/>
        <v>61.428571428571423</v>
      </c>
      <c r="EK65">
        <f t="shared" si="50"/>
        <v>61.428571428571423</v>
      </c>
      <c r="EL65">
        <f t="shared" si="50"/>
        <v>61.428571428571423</v>
      </c>
      <c r="EM65">
        <f t="shared" si="50"/>
        <v>61.428571428571423</v>
      </c>
      <c r="EN65">
        <f t="shared" si="50"/>
        <v>61.428571428571423</v>
      </c>
      <c r="EO65">
        <f t="shared" si="50"/>
        <v>61.428571428571423</v>
      </c>
      <c r="EP65">
        <f t="shared" si="50"/>
        <v>61.428571428571423</v>
      </c>
      <c r="EQ65">
        <f t="shared" si="50"/>
        <v>61.428571428571423</v>
      </c>
      <c r="ER65">
        <f t="shared" si="50"/>
        <v>61.428571428571423</v>
      </c>
      <c r="ES65">
        <f t="shared" si="50"/>
        <v>61.428571428571423</v>
      </c>
      <c r="ET65">
        <f t="shared" si="50"/>
        <v>61.428571428571423</v>
      </c>
      <c r="EU65">
        <f t="shared" si="50"/>
        <v>61.428571428571423</v>
      </c>
      <c r="EV65">
        <f t="shared" si="50"/>
        <v>61.428571428571423</v>
      </c>
      <c r="EW65">
        <f t="shared" si="50"/>
        <v>61.428571428571423</v>
      </c>
      <c r="EX65">
        <f t="shared" si="50"/>
        <v>61.428571428571423</v>
      </c>
      <c r="EY65">
        <f t="shared" si="50"/>
        <v>61.428571428571423</v>
      </c>
      <c r="EZ65">
        <f t="shared" si="50"/>
        <v>61.428571428571423</v>
      </c>
      <c r="FA65">
        <f t="shared" si="50"/>
        <v>61.428571428571423</v>
      </c>
      <c r="FB65">
        <f t="shared" si="50"/>
        <v>61.428571428571423</v>
      </c>
      <c r="FC65">
        <f t="shared" si="50"/>
        <v>61.428571428571423</v>
      </c>
      <c r="FD65">
        <f t="shared" si="50"/>
        <v>61.428571428571423</v>
      </c>
      <c r="FE65">
        <f t="shared" si="50"/>
        <v>61.428571428571423</v>
      </c>
      <c r="FF65">
        <f t="shared" si="50"/>
        <v>61.428571428571423</v>
      </c>
      <c r="FG65">
        <f t="shared" si="50"/>
        <v>61.428571428571423</v>
      </c>
      <c r="FH65">
        <f t="shared" si="50"/>
        <v>61.428571428571423</v>
      </c>
      <c r="FI65">
        <f t="shared" si="50"/>
        <v>61.428571428571423</v>
      </c>
      <c r="FJ65">
        <f t="shared" si="50"/>
        <v>61.428571428571423</v>
      </c>
      <c r="FK65">
        <f t="shared" si="50"/>
        <v>61.428571428571423</v>
      </c>
      <c r="FL65">
        <f t="shared" si="50"/>
        <v>61.428571428571423</v>
      </c>
      <c r="FM65">
        <f t="shared" si="50"/>
        <v>61.428571428571423</v>
      </c>
      <c r="FN65">
        <f t="shared" si="50"/>
        <v>61.428571428571423</v>
      </c>
      <c r="FO65">
        <f t="shared" si="50"/>
        <v>61.428571428571423</v>
      </c>
      <c r="FP65">
        <f t="shared" si="50"/>
        <v>61.428571428571423</v>
      </c>
      <c r="FQ65">
        <f t="shared" si="50"/>
        <v>61.428571428571423</v>
      </c>
      <c r="FR65">
        <f t="shared" si="50"/>
        <v>61.428571428571423</v>
      </c>
      <c r="FS65">
        <f t="shared" si="50"/>
        <v>61.428571428571423</v>
      </c>
      <c r="FT65">
        <f t="shared" si="50"/>
        <v>61.428571428571423</v>
      </c>
      <c r="FU65">
        <f t="shared" si="50"/>
        <v>61.428571428571423</v>
      </c>
      <c r="FV65">
        <f t="shared" si="50"/>
        <v>61.428571428571423</v>
      </c>
      <c r="FW65">
        <f t="shared" si="50"/>
        <v>61.428571428571423</v>
      </c>
      <c r="FX65">
        <f t="shared" si="50"/>
        <v>61.428571428571423</v>
      </c>
      <c r="FY65">
        <f t="shared" si="50"/>
        <v>61.428571428571423</v>
      </c>
      <c r="FZ65">
        <f t="shared" si="50"/>
        <v>61.428571428571423</v>
      </c>
      <c r="GA65">
        <f t="shared" si="50"/>
        <v>61.428571428571423</v>
      </c>
    </row>
    <row r="66" spans="1:183" x14ac:dyDescent="0.25">
      <c r="A66" s="38" t="s">
        <v>31</v>
      </c>
      <c r="B66" s="29">
        <f>B65*C65/D65/E65</f>
        <v>61.428571428571423</v>
      </c>
      <c r="C66" s="39"/>
      <c r="D66" s="39"/>
      <c r="E66" s="39"/>
      <c r="F66" s="39"/>
      <c r="G66" s="39"/>
      <c r="H66" s="37"/>
      <c r="I66" t="s">
        <v>32</v>
      </c>
      <c r="J66" s="30">
        <f>$B$70/$C$70/$D$70/$E$70/$H$70/J$36</f>
        <v>455.02645502645498</v>
      </c>
      <c r="K66" s="30">
        <f t="shared" ref="K66:BV66" si="51">$B$70/$C$70/$D$70/$E$70/$H$70/K$36</f>
        <v>379.18871252204582</v>
      </c>
      <c r="L66" s="30">
        <f t="shared" si="51"/>
        <v>325.01889644746785</v>
      </c>
      <c r="M66" s="30">
        <f t="shared" si="51"/>
        <v>284.39153439153438</v>
      </c>
      <c r="N66" s="30">
        <f t="shared" si="51"/>
        <v>252.79247501469723</v>
      </c>
      <c r="O66" s="30">
        <f t="shared" si="51"/>
        <v>227.51322751322749</v>
      </c>
      <c r="P66" s="30">
        <f t="shared" si="51"/>
        <v>206.83020683020683</v>
      </c>
      <c r="Q66" s="30">
        <f t="shared" si="51"/>
        <v>189.59435626102291</v>
      </c>
      <c r="R66" s="30">
        <f t="shared" si="51"/>
        <v>175.010175010175</v>
      </c>
      <c r="S66" s="30">
        <f t="shared" si="51"/>
        <v>162.50944822373393</v>
      </c>
      <c r="T66" s="30">
        <f t="shared" si="51"/>
        <v>151.67548500881833</v>
      </c>
      <c r="U66" s="30">
        <f t="shared" si="51"/>
        <v>142.19576719576719</v>
      </c>
      <c r="V66" s="30">
        <f t="shared" si="51"/>
        <v>133.83131030189853</v>
      </c>
      <c r="W66" s="30">
        <f t="shared" si="51"/>
        <v>126.39623750734862</v>
      </c>
      <c r="X66" s="30">
        <f t="shared" si="51"/>
        <v>119.74380395433026</v>
      </c>
      <c r="Y66" s="30">
        <f t="shared" si="51"/>
        <v>113.75661375661375</v>
      </c>
      <c r="Z66" s="30">
        <f t="shared" si="51"/>
        <v>108.33963214915596</v>
      </c>
      <c r="AA66" s="30">
        <f t="shared" si="51"/>
        <v>103.41510341510342</v>
      </c>
      <c r="AB66" s="30">
        <f t="shared" si="51"/>
        <v>98.918794570968473</v>
      </c>
      <c r="AC66" s="30">
        <f t="shared" si="51"/>
        <v>94.797178130511455</v>
      </c>
      <c r="AD66" s="30">
        <f t="shared" si="51"/>
        <v>91.005291005290999</v>
      </c>
      <c r="AE66" s="30">
        <f t="shared" si="51"/>
        <v>87.505087505087502</v>
      </c>
      <c r="AF66" s="30">
        <f t="shared" si="51"/>
        <v>84.264158338232406</v>
      </c>
      <c r="AG66" s="30">
        <f t="shared" si="51"/>
        <v>81.254724111866963</v>
      </c>
      <c r="AH66" s="30">
        <f t="shared" si="51"/>
        <v>78.452837073526723</v>
      </c>
      <c r="AI66" s="30">
        <f t="shared" si="51"/>
        <v>75.837742504409164</v>
      </c>
      <c r="AJ66" s="30">
        <f t="shared" si="51"/>
        <v>73.391363713944358</v>
      </c>
      <c r="AK66" s="30">
        <f t="shared" si="51"/>
        <v>71.097883597883595</v>
      </c>
      <c r="AL66" s="30">
        <f t="shared" si="51"/>
        <v>68.943402276735611</v>
      </c>
      <c r="AM66" s="30">
        <f t="shared" si="51"/>
        <v>66.915655150949263</v>
      </c>
      <c r="AN66" s="30">
        <f t="shared" si="51"/>
        <v>65.003779289493579</v>
      </c>
      <c r="AO66" s="30">
        <f t="shared" si="51"/>
        <v>63.198118753674308</v>
      </c>
      <c r="AP66" s="30">
        <f t="shared" si="51"/>
        <v>61.490061490061485</v>
      </c>
      <c r="AQ66" s="30">
        <f t="shared" si="51"/>
        <v>59.87190197716513</v>
      </c>
      <c r="AR66" s="30">
        <f t="shared" si="51"/>
        <v>58.33672500339167</v>
      </c>
      <c r="AS66" s="30">
        <f t="shared" si="51"/>
        <v>56.878306878306873</v>
      </c>
      <c r="AT66" s="30">
        <f t="shared" si="51"/>
        <v>55.491031100787197</v>
      </c>
      <c r="AU66" s="30">
        <f t="shared" si="51"/>
        <v>54.16981607457798</v>
      </c>
      <c r="AV66" s="30">
        <f t="shared" si="51"/>
        <v>52.910052910052904</v>
      </c>
      <c r="AW66" s="30">
        <f t="shared" si="51"/>
        <v>51.707551707551708</v>
      </c>
      <c r="AX66" s="30">
        <f t="shared" si="51"/>
        <v>50.558495002939445</v>
      </c>
      <c r="AY66" s="30">
        <f t="shared" si="51"/>
        <v>49.459397285484236</v>
      </c>
      <c r="AZ66" s="30">
        <f t="shared" si="51"/>
        <v>48.407069683665426</v>
      </c>
      <c r="BA66" s="30">
        <f t="shared" si="51"/>
        <v>47.398589065255727</v>
      </c>
      <c r="BB66" s="30">
        <f t="shared" si="51"/>
        <v>46.43127092106684</v>
      </c>
      <c r="BC66" s="30">
        <f t="shared" si="51"/>
        <v>45.5026455026455</v>
      </c>
      <c r="BD66" s="30">
        <f t="shared" si="51"/>
        <v>44.610436767299511</v>
      </c>
      <c r="BE66" s="30">
        <f t="shared" si="51"/>
        <v>43.752543752543751</v>
      </c>
      <c r="BF66" s="30">
        <f t="shared" si="51"/>
        <v>42.92702405909953</v>
      </c>
      <c r="BG66" s="30">
        <f t="shared" si="51"/>
        <v>42.132079169116203</v>
      </c>
      <c r="BH66" s="30">
        <f t="shared" si="51"/>
        <v>41.366041366041365</v>
      </c>
      <c r="BI66" s="30">
        <f t="shared" si="51"/>
        <v>40.627362055933482</v>
      </c>
      <c r="BJ66" s="30">
        <f t="shared" si="51"/>
        <v>39.914601318110087</v>
      </c>
      <c r="BK66" s="30">
        <f t="shared" si="51"/>
        <v>39.226418536763362</v>
      </c>
      <c r="BL66" s="30">
        <f t="shared" si="51"/>
        <v>38.5615639852928</v>
      </c>
      <c r="BM66" s="30">
        <f t="shared" si="51"/>
        <v>37.918871252204582</v>
      </c>
      <c r="BN66" s="30">
        <f t="shared" si="51"/>
        <v>37.297250412004509</v>
      </c>
      <c r="BO66" s="30">
        <f t="shared" si="51"/>
        <v>36.695681856972179</v>
      </c>
      <c r="BP66" s="30">
        <f t="shared" si="51"/>
        <v>36.113210716385318</v>
      </c>
      <c r="BQ66" s="30">
        <f t="shared" si="51"/>
        <v>35.548941798941797</v>
      </c>
      <c r="BR66" s="30">
        <f t="shared" si="51"/>
        <v>35.002035002035001</v>
      </c>
      <c r="BS66" s="30">
        <f t="shared" si="51"/>
        <v>34.471701138367806</v>
      </c>
      <c r="BT66" s="30">
        <f t="shared" si="51"/>
        <v>33.957198136302615</v>
      </c>
      <c r="BU66" s="30">
        <f t="shared" si="51"/>
        <v>33.457827575474631</v>
      </c>
      <c r="BV66" s="30">
        <f t="shared" si="51"/>
        <v>32.972931523656158</v>
      </c>
      <c r="BW66" s="30">
        <f t="shared" ref="BW66:EH66" si="52">$B$70/$C$70/$D$70/$E$70/$H$70/BW$36</f>
        <v>32.50188964474679</v>
      </c>
      <c r="BX66" s="30">
        <f t="shared" si="52"/>
        <v>32.044116551158801</v>
      </c>
      <c r="BY66" s="30">
        <f t="shared" si="52"/>
        <v>31.599059376837154</v>
      </c>
      <c r="BZ66" s="30">
        <f t="shared" si="52"/>
        <v>31.166195549757191</v>
      </c>
      <c r="CA66" s="30">
        <f t="shared" si="52"/>
        <v>30.745030745030743</v>
      </c>
      <c r="CB66" s="30">
        <f t="shared" si="52"/>
        <v>30.335097001763668</v>
      </c>
      <c r="CC66" s="30">
        <f t="shared" si="52"/>
        <v>29.935950988582565</v>
      </c>
      <c r="CD66" s="30">
        <f t="shared" si="52"/>
        <v>29.547172404315258</v>
      </c>
      <c r="CE66" s="30">
        <f t="shared" si="52"/>
        <v>29.168362501695835</v>
      </c>
      <c r="CF66" s="30">
        <f t="shared" si="52"/>
        <v>28.799142723193356</v>
      </c>
      <c r="CG66" s="30">
        <f t="shared" si="52"/>
        <v>28.439153439153436</v>
      </c>
      <c r="CH66" s="30">
        <f t="shared" si="52"/>
        <v>28.088052779410802</v>
      </c>
      <c r="CI66" s="30">
        <f t="shared" si="52"/>
        <v>27.745515550393598</v>
      </c>
      <c r="CJ66" s="30">
        <f t="shared" si="52"/>
        <v>27.411232230509338</v>
      </c>
      <c r="CK66" s="30">
        <f t="shared" si="52"/>
        <v>27.08490803728899</v>
      </c>
      <c r="CL66" s="30">
        <f t="shared" si="52"/>
        <v>26.766262060379706</v>
      </c>
      <c r="CM66" s="30">
        <f t="shared" si="52"/>
        <v>26.455026455026452</v>
      </c>
      <c r="CN66" s="30">
        <f t="shared" si="52"/>
        <v>26.150945691175576</v>
      </c>
      <c r="CO66" s="30">
        <f t="shared" si="52"/>
        <v>25.853775853775854</v>
      </c>
      <c r="CP66" s="30">
        <f t="shared" si="52"/>
        <v>25.56328399025028</v>
      </c>
      <c r="CQ66" s="30">
        <f t="shared" si="52"/>
        <v>25.279247501469722</v>
      </c>
      <c r="CR66" s="30">
        <f t="shared" si="52"/>
        <v>25.001453572882141</v>
      </c>
      <c r="CS66" s="30">
        <f t="shared" si="52"/>
        <v>24.729698642742118</v>
      </c>
      <c r="CT66" s="30">
        <f t="shared" si="52"/>
        <v>24.463787904648118</v>
      </c>
      <c r="CU66" s="30">
        <f t="shared" si="52"/>
        <v>24.203534841832713</v>
      </c>
      <c r="CV66" s="30">
        <f t="shared" si="52"/>
        <v>23.948760790866054</v>
      </c>
      <c r="CW66" s="30">
        <f t="shared" si="52"/>
        <v>23.699294532627864</v>
      </c>
      <c r="CX66" s="30">
        <f t="shared" si="52"/>
        <v>23.454971908580156</v>
      </c>
      <c r="CY66" s="30">
        <f t="shared" si="52"/>
        <v>23.21563546053342</v>
      </c>
      <c r="CZ66" s="30">
        <f t="shared" si="52"/>
        <v>22.981134092245203</v>
      </c>
      <c r="DA66" s="30">
        <f t="shared" si="52"/>
        <v>22.75132275132275</v>
      </c>
      <c r="DB66" s="30">
        <f t="shared" si="52"/>
        <v>22.526062130022524</v>
      </c>
      <c r="DC66" s="30">
        <f t="shared" si="52"/>
        <v>22.305218383649756</v>
      </c>
      <c r="DD66" s="30">
        <f t="shared" si="52"/>
        <v>22.088662865361893</v>
      </c>
      <c r="DE66" s="30">
        <f t="shared" si="52"/>
        <v>21.876271876271876</v>
      </c>
      <c r="DF66" s="30">
        <f t="shared" si="52"/>
        <v>21.667926429831191</v>
      </c>
      <c r="DG66" s="30">
        <f t="shared" si="52"/>
        <v>21.463512029549765</v>
      </c>
      <c r="DH66" s="30">
        <f t="shared" si="52"/>
        <v>21.262918459180142</v>
      </c>
      <c r="DI66" s="30">
        <f t="shared" si="52"/>
        <v>21.066039584558101</v>
      </c>
      <c r="DJ66" s="30">
        <f t="shared" si="52"/>
        <v>20.872773166351148</v>
      </c>
      <c r="DK66" s="30">
        <f t="shared" si="52"/>
        <v>20.683020683020683</v>
      </c>
      <c r="DL66" s="30">
        <f t="shared" si="52"/>
        <v>20.49668716335383</v>
      </c>
      <c r="DM66" s="30">
        <f t="shared" si="52"/>
        <v>20.313681027966741</v>
      </c>
      <c r="DN66" s="30">
        <f t="shared" si="52"/>
        <v>20.133913939223675</v>
      </c>
      <c r="DO66" s="30">
        <f t="shared" si="52"/>
        <v>19.957300659055043</v>
      </c>
      <c r="DP66" s="30">
        <f t="shared" si="52"/>
        <v>19.783758914193697</v>
      </c>
      <c r="DQ66" s="30">
        <f t="shared" si="52"/>
        <v>19.613209268381681</v>
      </c>
      <c r="DR66" s="30">
        <f t="shared" si="52"/>
        <v>19.445575001130557</v>
      </c>
      <c r="DS66" s="30">
        <f t="shared" si="52"/>
        <v>19.2807819926464</v>
      </c>
      <c r="DT66" s="30">
        <f t="shared" si="52"/>
        <v>19.118758614556931</v>
      </c>
      <c r="DU66" s="30">
        <f t="shared" si="52"/>
        <v>18.959435626102291</v>
      </c>
      <c r="DV66" s="30">
        <f t="shared" si="52"/>
        <v>18.802746075473348</v>
      </c>
      <c r="DW66" s="30">
        <f t="shared" si="52"/>
        <v>18.648625206002254</v>
      </c>
      <c r="DX66" s="30">
        <f t="shared" si="52"/>
        <v>18.497010366929064</v>
      </c>
      <c r="DY66" s="30">
        <f t="shared" si="52"/>
        <v>18.347840928486089</v>
      </c>
      <c r="DZ66" s="30">
        <f t="shared" si="52"/>
        <v>18.201058201058199</v>
      </c>
      <c r="EA66" s="30">
        <f t="shared" si="52"/>
        <v>18.056605358192659</v>
      </c>
      <c r="EB66" s="30">
        <f t="shared" si="52"/>
        <v>17.914427363246261</v>
      </c>
      <c r="EC66" s="30">
        <f t="shared" si="52"/>
        <v>17.774470899470899</v>
      </c>
      <c r="ED66" s="30">
        <f t="shared" si="52"/>
        <v>17.636684303350968</v>
      </c>
      <c r="EE66" s="30">
        <f t="shared" si="52"/>
        <v>17.5010175010175</v>
      </c>
      <c r="EF66" s="30">
        <f t="shared" si="52"/>
        <v>17.36742194757462</v>
      </c>
      <c r="EG66" s="30">
        <f t="shared" si="52"/>
        <v>17.235850569183903</v>
      </c>
      <c r="EH66" s="30">
        <f t="shared" si="52"/>
        <v>17.106257707761465</v>
      </c>
      <c r="EI66" s="30">
        <f t="shared" ref="EI66:GA66" si="53">$B$70/$C$70/$D$70/$E$70/$H$70/EI$36</f>
        <v>16.978599068151308</v>
      </c>
      <c r="EJ66" s="30">
        <f t="shared" si="53"/>
        <v>16.85283166764648</v>
      </c>
      <c r="EK66" s="30">
        <f t="shared" si="53"/>
        <v>16.728913787737316</v>
      </c>
      <c r="EL66" s="30">
        <f t="shared" si="53"/>
        <v>16.60680492797281</v>
      </c>
      <c r="EM66" s="30">
        <f t="shared" si="53"/>
        <v>16.486465761828079</v>
      </c>
      <c r="EN66" s="30">
        <f t="shared" si="53"/>
        <v>16.367858094476798</v>
      </c>
      <c r="EO66" s="30">
        <f t="shared" si="53"/>
        <v>16.250944822373395</v>
      </c>
      <c r="EP66" s="30">
        <f t="shared" si="53"/>
        <v>16.135689894555142</v>
      </c>
      <c r="EQ66" s="30">
        <f t="shared" si="53"/>
        <v>16.022058275579401</v>
      </c>
      <c r="ER66" s="30">
        <f t="shared" si="53"/>
        <v>15.910015910015909</v>
      </c>
      <c r="ES66" s="30">
        <f t="shared" si="53"/>
        <v>15.799529688418577</v>
      </c>
      <c r="ET66" s="30">
        <f t="shared" si="53"/>
        <v>15.690567414705345</v>
      </c>
      <c r="EU66" s="30">
        <f t="shared" si="53"/>
        <v>15.583097774878595</v>
      </c>
      <c r="EV66" s="30">
        <f t="shared" si="53"/>
        <v>15.477090307022278</v>
      </c>
      <c r="EW66" s="30">
        <f t="shared" si="53"/>
        <v>15.372515372515371</v>
      </c>
      <c r="EX66" s="30">
        <f t="shared" si="53"/>
        <v>15.26934412840453</v>
      </c>
      <c r="EY66" s="30">
        <f t="shared" si="53"/>
        <v>15.167548500881834</v>
      </c>
      <c r="EZ66" s="30">
        <f t="shared" si="53"/>
        <v>15.06710115981639</v>
      </c>
      <c r="FA66" s="30">
        <f t="shared" si="53"/>
        <v>14.967975494291283</v>
      </c>
      <c r="FB66" s="30">
        <f t="shared" si="53"/>
        <v>14.870145589099836</v>
      </c>
      <c r="FC66" s="30">
        <f t="shared" si="53"/>
        <v>14.773586202157629</v>
      </c>
      <c r="FD66" s="30">
        <f t="shared" si="53"/>
        <v>14.678272742788872</v>
      </c>
      <c r="FE66" s="30">
        <f t="shared" si="53"/>
        <v>14.584181250847918</v>
      </c>
      <c r="FF66" s="30">
        <f t="shared" si="53"/>
        <v>14.491288376638694</v>
      </c>
      <c r="FG66" s="30">
        <f t="shared" si="53"/>
        <v>14.399571361596678</v>
      </c>
      <c r="FH66" s="30">
        <f t="shared" si="53"/>
        <v>14.309008019699842</v>
      </c>
      <c r="FI66" s="30">
        <f t="shared" si="53"/>
        <v>14.219576719576718</v>
      </c>
      <c r="FJ66" s="30">
        <f t="shared" si="53"/>
        <v>14.131256367281212</v>
      </c>
      <c r="FK66" s="30">
        <f t="shared" si="53"/>
        <v>14.044026389705401</v>
      </c>
      <c r="FL66" s="30">
        <f t="shared" si="53"/>
        <v>13.957866718602915</v>
      </c>
      <c r="FM66" s="30">
        <f t="shared" si="53"/>
        <v>13.872757775196799</v>
      </c>
      <c r="FN66" s="30">
        <f t="shared" si="53"/>
        <v>13.788680455347121</v>
      </c>
      <c r="FO66" s="30">
        <f t="shared" si="53"/>
        <v>13.705616115254669</v>
      </c>
      <c r="FP66" s="30">
        <f t="shared" si="53"/>
        <v>13.623546557678294</v>
      </c>
      <c r="FQ66" s="30">
        <f t="shared" si="53"/>
        <v>13.542454018644495</v>
      </c>
      <c r="FR66" s="30">
        <f t="shared" si="53"/>
        <v>13.462321154628846</v>
      </c>
      <c r="FS66" s="30">
        <f t="shared" si="53"/>
        <v>13.383131030189853</v>
      </c>
      <c r="FT66" s="30">
        <f t="shared" si="53"/>
        <v>13.304867106036696</v>
      </c>
      <c r="FU66" s="30">
        <f t="shared" si="53"/>
        <v>13.227513227513226</v>
      </c>
      <c r="FV66" s="30">
        <f t="shared" si="53"/>
        <v>13.151053613481359</v>
      </c>
      <c r="FW66" s="30">
        <f t="shared" si="53"/>
        <v>13.075472845587788</v>
      </c>
      <c r="FX66" s="30">
        <f t="shared" si="53"/>
        <v>13.000755857898714</v>
      </c>
      <c r="FY66" s="30">
        <f t="shared" si="53"/>
        <v>12.926887926887927</v>
      </c>
      <c r="FZ66" s="30">
        <f t="shared" si="53"/>
        <v>12.853854661764265</v>
      </c>
      <c r="GA66" s="30">
        <f t="shared" si="53"/>
        <v>12.78164199512514</v>
      </c>
    </row>
    <row r="67" spans="1:183" x14ac:dyDescent="0.25">
      <c r="A67" s="36"/>
      <c r="B67" s="39"/>
      <c r="C67" s="39"/>
      <c r="D67" s="39"/>
      <c r="E67" s="39"/>
      <c r="F67" s="39"/>
      <c r="G67" s="39"/>
      <c r="H67" s="37"/>
    </row>
    <row r="68" spans="1:183" x14ac:dyDescent="0.25">
      <c r="A68" s="36"/>
      <c r="B68" s="39"/>
      <c r="C68" s="39"/>
      <c r="D68" s="39"/>
      <c r="E68" s="39"/>
      <c r="F68" s="39"/>
      <c r="G68" s="39"/>
      <c r="H68" s="37"/>
      <c r="I68" t="s">
        <v>33</v>
      </c>
      <c r="J68">
        <f>J$36</f>
        <v>30</v>
      </c>
      <c r="K68">
        <f t="shared" ref="K68:BV68" si="54">K$36</f>
        <v>36</v>
      </c>
      <c r="L68">
        <f t="shared" si="54"/>
        <v>42</v>
      </c>
      <c r="M68">
        <f t="shared" si="54"/>
        <v>48</v>
      </c>
      <c r="N68">
        <f t="shared" si="54"/>
        <v>54</v>
      </c>
      <c r="O68">
        <f t="shared" si="54"/>
        <v>60</v>
      </c>
      <c r="P68">
        <f t="shared" si="54"/>
        <v>66</v>
      </c>
      <c r="Q68">
        <f t="shared" si="54"/>
        <v>72</v>
      </c>
      <c r="R68">
        <f t="shared" si="54"/>
        <v>78</v>
      </c>
      <c r="S68">
        <f t="shared" si="54"/>
        <v>84</v>
      </c>
      <c r="T68">
        <f t="shared" si="54"/>
        <v>90</v>
      </c>
      <c r="U68">
        <f t="shared" si="54"/>
        <v>96</v>
      </c>
      <c r="V68">
        <f t="shared" si="54"/>
        <v>102</v>
      </c>
      <c r="W68">
        <f t="shared" si="54"/>
        <v>108</v>
      </c>
      <c r="X68">
        <f t="shared" si="54"/>
        <v>114</v>
      </c>
      <c r="Y68">
        <f t="shared" si="54"/>
        <v>120</v>
      </c>
      <c r="Z68">
        <f t="shared" si="54"/>
        <v>126</v>
      </c>
      <c r="AA68">
        <f t="shared" si="54"/>
        <v>132</v>
      </c>
      <c r="AB68">
        <f t="shared" si="54"/>
        <v>138</v>
      </c>
      <c r="AC68">
        <f t="shared" si="54"/>
        <v>144</v>
      </c>
      <c r="AD68">
        <f t="shared" si="54"/>
        <v>150</v>
      </c>
      <c r="AE68">
        <f t="shared" si="54"/>
        <v>156</v>
      </c>
      <c r="AF68">
        <f t="shared" si="54"/>
        <v>162</v>
      </c>
      <c r="AG68">
        <f t="shared" si="54"/>
        <v>168</v>
      </c>
      <c r="AH68">
        <f t="shared" si="54"/>
        <v>174</v>
      </c>
      <c r="AI68">
        <f t="shared" si="54"/>
        <v>180</v>
      </c>
      <c r="AJ68">
        <f t="shared" si="54"/>
        <v>186</v>
      </c>
      <c r="AK68">
        <f t="shared" si="54"/>
        <v>192</v>
      </c>
      <c r="AL68">
        <f t="shared" si="54"/>
        <v>198</v>
      </c>
      <c r="AM68">
        <f t="shared" si="54"/>
        <v>204</v>
      </c>
      <c r="AN68">
        <f t="shared" si="54"/>
        <v>210</v>
      </c>
      <c r="AO68">
        <f t="shared" si="54"/>
        <v>216</v>
      </c>
      <c r="AP68">
        <f t="shared" si="54"/>
        <v>222</v>
      </c>
      <c r="AQ68">
        <f t="shared" si="54"/>
        <v>228</v>
      </c>
      <c r="AR68">
        <f t="shared" si="54"/>
        <v>234</v>
      </c>
      <c r="AS68">
        <f t="shared" si="54"/>
        <v>240</v>
      </c>
      <c r="AT68">
        <f t="shared" si="54"/>
        <v>246</v>
      </c>
      <c r="AU68">
        <f t="shared" si="54"/>
        <v>252</v>
      </c>
      <c r="AV68">
        <f t="shared" si="54"/>
        <v>258</v>
      </c>
      <c r="AW68">
        <f t="shared" si="54"/>
        <v>264</v>
      </c>
      <c r="AX68">
        <f t="shared" si="54"/>
        <v>270</v>
      </c>
      <c r="AY68">
        <f t="shared" si="54"/>
        <v>276</v>
      </c>
      <c r="AZ68">
        <f t="shared" si="54"/>
        <v>282</v>
      </c>
      <c r="BA68">
        <f t="shared" si="54"/>
        <v>288</v>
      </c>
      <c r="BB68">
        <f t="shared" si="54"/>
        <v>294</v>
      </c>
      <c r="BC68">
        <f t="shared" si="54"/>
        <v>300</v>
      </c>
      <c r="BD68">
        <f t="shared" si="54"/>
        <v>306</v>
      </c>
      <c r="BE68">
        <f t="shared" si="54"/>
        <v>312</v>
      </c>
      <c r="BF68">
        <f t="shared" si="54"/>
        <v>318</v>
      </c>
      <c r="BG68">
        <f t="shared" si="54"/>
        <v>324</v>
      </c>
      <c r="BH68">
        <f t="shared" si="54"/>
        <v>330</v>
      </c>
      <c r="BI68">
        <f t="shared" si="54"/>
        <v>336</v>
      </c>
      <c r="BJ68">
        <f t="shared" si="54"/>
        <v>342</v>
      </c>
      <c r="BK68">
        <f t="shared" si="54"/>
        <v>348</v>
      </c>
      <c r="BL68">
        <f t="shared" si="54"/>
        <v>354</v>
      </c>
      <c r="BM68">
        <f t="shared" si="54"/>
        <v>360</v>
      </c>
      <c r="BN68">
        <f t="shared" si="54"/>
        <v>366</v>
      </c>
      <c r="BO68">
        <f t="shared" si="54"/>
        <v>372</v>
      </c>
      <c r="BP68">
        <f t="shared" si="54"/>
        <v>378</v>
      </c>
      <c r="BQ68">
        <f t="shared" si="54"/>
        <v>384</v>
      </c>
      <c r="BR68">
        <f t="shared" si="54"/>
        <v>390</v>
      </c>
      <c r="BS68">
        <f t="shared" si="54"/>
        <v>396</v>
      </c>
      <c r="BT68">
        <f t="shared" si="54"/>
        <v>402</v>
      </c>
      <c r="BU68">
        <f t="shared" si="54"/>
        <v>408</v>
      </c>
      <c r="BV68">
        <f t="shared" si="54"/>
        <v>414</v>
      </c>
      <c r="BW68">
        <f t="shared" ref="BW68:EH68" si="55">BW$36</f>
        <v>420</v>
      </c>
      <c r="BX68">
        <f t="shared" si="55"/>
        <v>426</v>
      </c>
      <c r="BY68">
        <f t="shared" si="55"/>
        <v>432</v>
      </c>
      <c r="BZ68">
        <f t="shared" si="55"/>
        <v>438</v>
      </c>
      <c r="CA68">
        <f t="shared" si="55"/>
        <v>444</v>
      </c>
      <c r="CB68">
        <f t="shared" si="55"/>
        <v>450</v>
      </c>
      <c r="CC68">
        <f t="shared" si="55"/>
        <v>456</v>
      </c>
      <c r="CD68">
        <f t="shared" si="55"/>
        <v>462</v>
      </c>
      <c r="CE68">
        <f t="shared" si="55"/>
        <v>468</v>
      </c>
      <c r="CF68">
        <f t="shared" si="55"/>
        <v>474</v>
      </c>
      <c r="CG68">
        <f t="shared" si="55"/>
        <v>480</v>
      </c>
      <c r="CH68">
        <f t="shared" si="55"/>
        <v>486</v>
      </c>
      <c r="CI68">
        <f t="shared" si="55"/>
        <v>492</v>
      </c>
      <c r="CJ68">
        <f t="shared" si="55"/>
        <v>498</v>
      </c>
      <c r="CK68">
        <f t="shared" si="55"/>
        <v>504</v>
      </c>
      <c r="CL68">
        <f t="shared" si="55"/>
        <v>510</v>
      </c>
      <c r="CM68">
        <f t="shared" si="55"/>
        <v>516</v>
      </c>
      <c r="CN68">
        <f t="shared" si="55"/>
        <v>522</v>
      </c>
      <c r="CO68">
        <f t="shared" si="55"/>
        <v>528</v>
      </c>
      <c r="CP68">
        <f t="shared" si="55"/>
        <v>534</v>
      </c>
      <c r="CQ68">
        <f t="shared" si="55"/>
        <v>540</v>
      </c>
      <c r="CR68">
        <f t="shared" si="55"/>
        <v>546</v>
      </c>
      <c r="CS68">
        <f t="shared" si="55"/>
        <v>552</v>
      </c>
      <c r="CT68">
        <f t="shared" si="55"/>
        <v>558</v>
      </c>
      <c r="CU68">
        <f t="shared" si="55"/>
        <v>564</v>
      </c>
      <c r="CV68">
        <f t="shared" si="55"/>
        <v>570</v>
      </c>
      <c r="CW68">
        <f t="shared" si="55"/>
        <v>576</v>
      </c>
      <c r="CX68">
        <f t="shared" si="55"/>
        <v>582</v>
      </c>
      <c r="CY68">
        <f t="shared" si="55"/>
        <v>588</v>
      </c>
      <c r="CZ68">
        <f t="shared" si="55"/>
        <v>594</v>
      </c>
      <c r="DA68">
        <f t="shared" si="55"/>
        <v>600</v>
      </c>
      <c r="DB68">
        <f t="shared" si="55"/>
        <v>606</v>
      </c>
      <c r="DC68">
        <f t="shared" si="55"/>
        <v>612</v>
      </c>
      <c r="DD68">
        <f t="shared" si="55"/>
        <v>618</v>
      </c>
      <c r="DE68">
        <f t="shared" si="55"/>
        <v>624</v>
      </c>
      <c r="DF68">
        <f t="shared" si="55"/>
        <v>630</v>
      </c>
      <c r="DG68">
        <f t="shared" si="55"/>
        <v>636</v>
      </c>
      <c r="DH68">
        <f t="shared" si="55"/>
        <v>642</v>
      </c>
      <c r="DI68">
        <f t="shared" si="55"/>
        <v>648</v>
      </c>
      <c r="DJ68">
        <f t="shared" si="55"/>
        <v>654</v>
      </c>
      <c r="DK68">
        <f t="shared" si="55"/>
        <v>660</v>
      </c>
      <c r="DL68">
        <f t="shared" si="55"/>
        <v>666</v>
      </c>
      <c r="DM68">
        <f t="shared" si="55"/>
        <v>672</v>
      </c>
      <c r="DN68">
        <f t="shared" si="55"/>
        <v>678</v>
      </c>
      <c r="DO68">
        <f t="shared" si="55"/>
        <v>684</v>
      </c>
      <c r="DP68">
        <f t="shared" si="55"/>
        <v>690</v>
      </c>
      <c r="DQ68">
        <f t="shared" si="55"/>
        <v>696</v>
      </c>
      <c r="DR68">
        <f t="shared" si="55"/>
        <v>702</v>
      </c>
      <c r="DS68">
        <f t="shared" si="55"/>
        <v>708</v>
      </c>
      <c r="DT68">
        <f t="shared" si="55"/>
        <v>714</v>
      </c>
      <c r="DU68">
        <f t="shared" si="55"/>
        <v>720</v>
      </c>
      <c r="DV68">
        <f t="shared" si="55"/>
        <v>726</v>
      </c>
      <c r="DW68">
        <f t="shared" si="55"/>
        <v>732</v>
      </c>
      <c r="DX68">
        <f t="shared" si="55"/>
        <v>738</v>
      </c>
      <c r="DY68">
        <f t="shared" si="55"/>
        <v>744</v>
      </c>
      <c r="DZ68">
        <f t="shared" si="55"/>
        <v>750</v>
      </c>
      <c r="EA68">
        <f t="shared" si="55"/>
        <v>756</v>
      </c>
      <c r="EB68">
        <f t="shared" si="55"/>
        <v>762</v>
      </c>
      <c r="EC68">
        <f t="shared" si="55"/>
        <v>768</v>
      </c>
      <c r="ED68">
        <f t="shared" si="55"/>
        <v>774</v>
      </c>
      <c r="EE68">
        <f t="shared" si="55"/>
        <v>780</v>
      </c>
      <c r="EF68">
        <f t="shared" si="55"/>
        <v>786</v>
      </c>
      <c r="EG68">
        <f t="shared" si="55"/>
        <v>792</v>
      </c>
      <c r="EH68">
        <f t="shared" si="55"/>
        <v>798</v>
      </c>
      <c r="EI68">
        <f t="shared" ref="EI68:GA68" si="56">EI$36</f>
        <v>804</v>
      </c>
      <c r="EJ68">
        <f t="shared" si="56"/>
        <v>810</v>
      </c>
      <c r="EK68">
        <f t="shared" si="56"/>
        <v>816</v>
      </c>
      <c r="EL68">
        <f t="shared" si="56"/>
        <v>822</v>
      </c>
      <c r="EM68">
        <f t="shared" si="56"/>
        <v>828</v>
      </c>
      <c r="EN68">
        <f t="shared" si="56"/>
        <v>834</v>
      </c>
      <c r="EO68">
        <f t="shared" si="56"/>
        <v>840</v>
      </c>
      <c r="EP68">
        <f t="shared" si="56"/>
        <v>846</v>
      </c>
      <c r="EQ68">
        <f t="shared" si="56"/>
        <v>852</v>
      </c>
      <c r="ER68">
        <f t="shared" si="56"/>
        <v>858</v>
      </c>
      <c r="ES68">
        <f t="shared" si="56"/>
        <v>864</v>
      </c>
      <c r="ET68">
        <f t="shared" si="56"/>
        <v>870</v>
      </c>
      <c r="EU68">
        <f t="shared" si="56"/>
        <v>876</v>
      </c>
      <c r="EV68">
        <f t="shared" si="56"/>
        <v>882</v>
      </c>
      <c r="EW68">
        <f t="shared" si="56"/>
        <v>888</v>
      </c>
      <c r="EX68">
        <f t="shared" si="56"/>
        <v>894</v>
      </c>
      <c r="EY68">
        <f t="shared" si="56"/>
        <v>900</v>
      </c>
      <c r="EZ68">
        <f t="shared" si="56"/>
        <v>906</v>
      </c>
      <c r="FA68">
        <f t="shared" si="56"/>
        <v>912</v>
      </c>
      <c r="FB68">
        <f t="shared" si="56"/>
        <v>918</v>
      </c>
      <c r="FC68">
        <f t="shared" si="56"/>
        <v>924</v>
      </c>
      <c r="FD68">
        <f t="shared" si="56"/>
        <v>930</v>
      </c>
      <c r="FE68">
        <f t="shared" si="56"/>
        <v>936</v>
      </c>
      <c r="FF68">
        <f t="shared" si="56"/>
        <v>942</v>
      </c>
      <c r="FG68">
        <f t="shared" si="56"/>
        <v>948</v>
      </c>
      <c r="FH68">
        <f t="shared" si="56"/>
        <v>954</v>
      </c>
      <c r="FI68">
        <f t="shared" si="56"/>
        <v>960</v>
      </c>
      <c r="FJ68">
        <f t="shared" si="56"/>
        <v>966</v>
      </c>
      <c r="FK68">
        <f t="shared" si="56"/>
        <v>972</v>
      </c>
      <c r="FL68">
        <f t="shared" si="56"/>
        <v>978</v>
      </c>
      <c r="FM68">
        <f t="shared" si="56"/>
        <v>984</v>
      </c>
      <c r="FN68">
        <f t="shared" si="56"/>
        <v>990</v>
      </c>
      <c r="FO68">
        <f t="shared" si="56"/>
        <v>996</v>
      </c>
      <c r="FP68">
        <f t="shared" si="56"/>
        <v>1002</v>
      </c>
      <c r="FQ68">
        <f t="shared" si="56"/>
        <v>1008</v>
      </c>
      <c r="FR68">
        <f t="shared" si="56"/>
        <v>1014</v>
      </c>
      <c r="FS68">
        <f t="shared" si="56"/>
        <v>1020</v>
      </c>
      <c r="FT68">
        <f t="shared" si="56"/>
        <v>1026</v>
      </c>
      <c r="FU68">
        <f t="shared" si="56"/>
        <v>1032</v>
      </c>
      <c r="FV68">
        <f t="shared" si="56"/>
        <v>1038</v>
      </c>
      <c r="FW68">
        <f t="shared" si="56"/>
        <v>1044</v>
      </c>
      <c r="FX68">
        <f t="shared" si="56"/>
        <v>1050</v>
      </c>
      <c r="FY68">
        <f t="shared" si="56"/>
        <v>1056</v>
      </c>
      <c r="FZ68">
        <f t="shared" si="56"/>
        <v>1062</v>
      </c>
      <c r="GA68">
        <f t="shared" si="56"/>
        <v>1068</v>
      </c>
    </row>
    <row r="69" spans="1:183" ht="18" x14ac:dyDescent="0.25">
      <c r="A69" s="36"/>
      <c r="B69" s="2" t="s">
        <v>14</v>
      </c>
      <c r="C69" s="40"/>
      <c r="D69" s="2" t="s">
        <v>12</v>
      </c>
      <c r="E69" s="2" t="s">
        <v>16</v>
      </c>
      <c r="F69" s="2" t="s">
        <v>28</v>
      </c>
      <c r="G69" s="2" t="s">
        <v>13</v>
      </c>
      <c r="H69" s="41" t="s">
        <v>15</v>
      </c>
      <c r="I69" t="s">
        <v>37</v>
      </c>
      <c r="J69" s="30">
        <f t="shared" ref="J69:BU69" si="57">MIN($B$22,J64,MAX(J65,J66))</f>
        <v>245.71428571428569</v>
      </c>
      <c r="K69" s="30">
        <f t="shared" si="57"/>
        <v>245.71428571428569</v>
      </c>
      <c r="L69" s="30">
        <f t="shared" si="57"/>
        <v>245.71428571428569</v>
      </c>
      <c r="M69" s="30">
        <f t="shared" si="57"/>
        <v>245.71428571428569</v>
      </c>
      <c r="N69" s="30">
        <f t="shared" si="57"/>
        <v>245.71428571428569</v>
      </c>
      <c r="O69" s="30">
        <f t="shared" si="57"/>
        <v>227.51322751322749</v>
      </c>
      <c r="P69" s="30">
        <f t="shared" si="57"/>
        <v>206.83020683020683</v>
      </c>
      <c r="Q69" s="30">
        <f t="shared" si="57"/>
        <v>189.59435626102291</v>
      </c>
      <c r="R69" s="30">
        <f t="shared" si="57"/>
        <v>175.010175010175</v>
      </c>
      <c r="S69" s="30">
        <f t="shared" si="57"/>
        <v>162.50944822373393</v>
      </c>
      <c r="T69" s="30">
        <f t="shared" si="57"/>
        <v>151.67548500881833</v>
      </c>
      <c r="U69" s="30">
        <f t="shared" si="57"/>
        <v>142.19576719576719</v>
      </c>
      <c r="V69" s="30">
        <f t="shared" si="57"/>
        <v>133.83131030189853</v>
      </c>
      <c r="W69" s="30">
        <f t="shared" si="57"/>
        <v>126.39623750734862</v>
      </c>
      <c r="X69" s="30">
        <f t="shared" si="57"/>
        <v>119.74380395433026</v>
      </c>
      <c r="Y69" s="30">
        <f t="shared" si="57"/>
        <v>113.75661375661375</v>
      </c>
      <c r="Z69" s="30">
        <f t="shared" si="57"/>
        <v>108.33963214915596</v>
      </c>
      <c r="AA69" s="30">
        <f t="shared" si="57"/>
        <v>103.41510341510342</v>
      </c>
      <c r="AB69" s="30">
        <f t="shared" si="57"/>
        <v>98.918794570968473</v>
      </c>
      <c r="AC69" s="30">
        <f t="shared" si="57"/>
        <v>94.797178130511455</v>
      </c>
      <c r="AD69" s="30">
        <f t="shared" si="57"/>
        <v>91.005291005290999</v>
      </c>
      <c r="AE69" s="30">
        <f t="shared" si="57"/>
        <v>87.505087505087502</v>
      </c>
      <c r="AF69" s="30">
        <f t="shared" si="57"/>
        <v>84.264158338232406</v>
      </c>
      <c r="AG69" s="30">
        <f t="shared" si="57"/>
        <v>81.254724111866963</v>
      </c>
      <c r="AH69" s="30">
        <f t="shared" si="57"/>
        <v>78.452837073526723</v>
      </c>
      <c r="AI69" s="30">
        <f t="shared" si="57"/>
        <v>75.837742504409164</v>
      </c>
      <c r="AJ69" s="30">
        <f t="shared" si="57"/>
        <v>73.391363713944358</v>
      </c>
      <c r="AK69" s="30">
        <f t="shared" si="57"/>
        <v>71.097883597883595</v>
      </c>
      <c r="AL69" s="30">
        <f t="shared" si="57"/>
        <v>68.943402276735611</v>
      </c>
      <c r="AM69" s="30">
        <f t="shared" si="57"/>
        <v>66.915655150949263</v>
      </c>
      <c r="AN69" s="30">
        <f t="shared" si="57"/>
        <v>65.003779289493579</v>
      </c>
      <c r="AO69" s="30">
        <f t="shared" si="57"/>
        <v>63.198118753674308</v>
      </c>
      <c r="AP69" s="30">
        <f t="shared" si="57"/>
        <v>61.490061490061485</v>
      </c>
      <c r="AQ69" s="30">
        <f t="shared" si="57"/>
        <v>61.428571428571423</v>
      </c>
      <c r="AR69" s="30">
        <f t="shared" si="57"/>
        <v>61.428571428571423</v>
      </c>
      <c r="AS69" s="30">
        <f t="shared" si="57"/>
        <v>61.428571428571423</v>
      </c>
      <c r="AT69" s="30">
        <f t="shared" si="57"/>
        <v>61.428571428571423</v>
      </c>
      <c r="AU69" s="30">
        <f t="shared" si="57"/>
        <v>61.428571428571423</v>
      </c>
      <c r="AV69" s="30">
        <f t="shared" si="57"/>
        <v>61.428571428571423</v>
      </c>
      <c r="AW69" s="30">
        <f t="shared" si="57"/>
        <v>61.428571428571423</v>
      </c>
      <c r="AX69" s="30">
        <f t="shared" si="57"/>
        <v>61.428571428571423</v>
      </c>
      <c r="AY69" s="30">
        <f t="shared" si="57"/>
        <v>61.428571428571423</v>
      </c>
      <c r="AZ69" s="30">
        <f t="shared" si="57"/>
        <v>61.428571428571423</v>
      </c>
      <c r="BA69" s="30">
        <f t="shared" si="57"/>
        <v>61.428571428571423</v>
      </c>
      <c r="BB69" s="30">
        <f t="shared" si="57"/>
        <v>61.428571428571423</v>
      </c>
      <c r="BC69" s="30">
        <f t="shared" si="57"/>
        <v>61.428571428571423</v>
      </c>
      <c r="BD69" s="30">
        <f t="shared" si="57"/>
        <v>61.428571428571423</v>
      </c>
      <c r="BE69" s="30">
        <f t="shared" si="57"/>
        <v>61.428571428571423</v>
      </c>
      <c r="BF69" s="30">
        <f t="shared" si="57"/>
        <v>61.428571428571423</v>
      </c>
      <c r="BG69" s="30">
        <f t="shared" si="57"/>
        <v>61.428571428571423</v>
      </c>
      <c r="BH69" s="30">
        <f t="shared" si="57"/>
        <v>61.428571428571423</v>
      </c>
      <c r="BI69" s="30">
        <f t="shared" si="57"/>
        <v>61.428571428571423</v>
      </c>
      <c r="BJ69" s="30">
        <f t="shared" si="57"/>
        <v>61.428571428571423</v>
      </c>
      <c r="BK69" s="30">
        <f t="shared" si="57"/>
        <v>61.428571428571423</v>
      </c>
      <c r="BL69" s="30">
        <f t="shared" si="57"/>
        <v>61.428571428571423</v>
      </c>
      <c r="BM69" s="30">
        <f t="shared" si="57"/>
        <v>61.428571428571423</v>
      </c>
      <c r="BN69" s="30">
        <f t="shared" si="57"/>
        <v>61.428571428571423</v>
      </c>
      <c r="BO69" s="30">
        <f t="shared" si="57"/>
        <v>61.428571428571423</v>
      </c>
      <c r="BP69" s="30">
        <f t="shared" si="57"/>
        <v>61.428571428571423</v>
      </c>
      <c r="BQ69" s="30">
        <f t="shared" si="57"/>
        <v>61.428571428571423</v>
      </c>
      <c r="BR69" s="30">
        <f t="shared" si="57"/>
        <v>61.428571428571423</v>
      </c>
      <c r="BS69" s="30">
        <f t="shared" si="57"/>
        <v>61.428571428571423</v>
      </c>
      <c r="BT69" s="30">
        <f t="shared" si="57"/>
        <v>61.428571428571423</v>
      </c>
      <c r="BU69" s="30">
        <f t="shared" si="57"/>
        <v>61.428571428571423</v>
      </c>
      <c r="BV69" s="30">
        <f t="shared" ref="BV69:EG69" si="58">MIN($B$22,BV64,MAX(BV65,BV66))</f>
        <v>61.428571428571423</v>
      </c>
      <c r="BW69" s="30">
        <f t="shared" si="58"/>
        <v>61.428571428571423</v>
      </c>
      <c r="BX69" s="30">
        <f t="shared" si="58"/>
        <v>61.428571428571423</v>
      </c>
      <c r="BY69" s="30">
        <f t="shared" si="58"/>
        <v>61.428571428571423</v>
      </c>
      <c r="BZ69" s="30">
        <f t="shared" si="58"/>
        <v>61.428571428571423</v>
      </c>
      <c r="CA69" s="30">
        <f t="shared" si="58"/>
        <v>61.428571428571423</v>
      </c>
      <c r="CB69" s="30">
        <f t="shared" si="58"/>
        <v>61.428571428571423</v>
      </c>
      <c r="CC69" s="30">
        <f t="shared" si="58"/>
        <v>61.428571428571423</v>
      </c>
      <c r="CD69" s="30">
        <f t="shared" si="58"/>
        <v>61.428571428571423</v>
      </c>
      <c r="CE69" s="30">
        <f t="shared" si="58"/>
        <v>61.428571428571423</v>
      </c>
      <c r="CF69" s="30">
        <f t="shared" si="58"/>
        <v>61.428571428571423</v>
      </c>
      <c r="CG69" s="30">
        <f t="shared" si="58"/>
        <v>61.428571428571423</v>
      </c>
      <c r="CH69" s="30">
        <f t="shared" si="58"/>
        <v>61.428571428571423</v>
      </c>
      <c r="CI69" s="30">
        <f t="shared" si="58"/>
        <v>61.428571428571423</v>
      </c>
      <c r="CJ69" s="30">
        <f t="shared" si="58"/>
        <v>61.428571428571423</v>
      </c>
      <c r="CK69" s="30">
        <f t="shared" si="58"/>
        <v>61.428571428571423</v>
      </c>
      <c r="CL69" s="30">
        <f t="shared" si="58"/>
        <v>61.428571428571423</v>
      </c>
      <c r="CM69" s="30">
        <f t="shared" si="58"/>
        <v>61.428571428571423</v>
      </c>
      <c r="CN69" s="30">
        <f t="shared" si="58"/>
        <v>61.428571428571423</v>
      </c>
      <c r="CO69" s="30">
        <f t="shared" si="58"/>
        <v>61.428571428571423</v>
      </c>
      <c r="CP69" s="30">
        <f t="shared" si="58"/>
        <v>61.428571428571423</v>
      </c>
      <c r="CQ69" s="30">
        <f t="shared" si="58"/>
        <v>61.428571428571423</v>
      </c>
      <c r="CR69" s="30">
        <f t="shared" si="58"/>
        <v>61.428571428571423</v>
      </c>
      <c r="CS69" s="30">
        <f t="shared" si="58"/>
        <v>61.428571428571423</v>
      </c>
      <c r="CT69" s="30">
        <f t="shared" si="58"/>
        <v>61.428571428571423</v>
      </c>
      <c r="CU69" s="30">
        <f t="shared" si="58"/>
        <v>61.428571428571423</v>
      </c>
      <c r="CV69" s="30">
        <f t="shared" si="58"/>
        <v>61.428571428571423</v>
      </c>
      <c r="CW69" s="30">
        <f t="shared" si="58"/>
        <v>61.428571428571423</v>
      </c>
      <c r="CX69" s="30">
        <f t="shared" si="58"/>
        <v>61.428571428571423</v>
      </c>
      <c r="CY69" s="30">
        <f t="shared" si="58"/>
        <v>61.428571428571423</v>
      </c>
      <c r="CZ69" s="30">
        <f t="shared" si="58"/>
        <v>61.428571428571423</v>
      </c>
      <c r="DA69" s="30">
        <f t="shared" si="58"/>
        <v>61.428571428571423</v>
      </c>
      <c r="DB69" s="30">
        <f t="shared" si="58"/>
        <v>61.428571428571423</v>
      </c>
      <c r="DC69" s="30">
        <f t="shared" si="58"/>
        <v>61.428571428571423</v>
      </c>
      <c r="DD69" s="30">
        <f t="shared" si="58"/>
        <v>61.428571428571423</v>
      </c>
      <c r="DE69" s="30">
        <f t="shared" si="58"/>
        <v>61.428571428571423</v>
      </c>
      <c r="DF69" s="30">
        <f t="shared" si="58"/>
        <v>61.428571428571423</v>
      </c>
      <c r="DG69" s="30">
        <f t="shared" si="58"/>
        <v>61.428571428571423</v>
      </c>
      <c r="DH69" s="30">
        <f t="shared" si="58"/>
        <v>61.428571428571423</v>
      </c>
      <c r="DI69" s="30">
        <f t="shared" si="58"/>
        <v>61.428571428571423</v>
      </c>
      <c r="DJ69" s="30">
        <f t="shared" si="58"/>
        <v>61.428571428571423</v>
      </c>
      <c r="DK69" s="30">
        <f t="shared" si="58"/>
        <v>61.428571428571423</v>
      </c>
      <c r="DL69" s="30">
        <f t="shared" si="58"/>
        <v>61.428571428571423</v>
      </c>
      <c r="DM69" s="30">
        <f t="shared" si="58"/>
        <v>60.941043083900219</v>
      </c>
      <c r="DN69" s="30">
        <f t="shared" si="58"/>
        <v>60.401741817671017</v>
      </c>
      <c r="DO69" s="30">
        <f t="shared" si="58"/>
        <v>59.87190197716513</v>
      </c>
      <c r="DP69" s="30">
        <f t="shared" si="58"/>
        <v>59.351276742581085</v>
      </c>
      <c r="DQ69" s="30">
        <f t="shared" si="58"/>
        <v>58.839627805145035</v>
      </c>
      <c r="DR69" s="30">
        <f t="shared" si="58"/>
        <v>58.336725003391663</v>
      </c>
      <c r="DS69" s="30">
        <f t="shared" si="58"/>
        <v>57.842345977939189</v>
      </c>
      <c r="DT69" s="30">
        <f t="shared" si="58"/>
        <v>57.356275843670794</v>
      </c>
      <c r="DU69" s="30">
        <f t="shared" si="58"/>
        <v>56.878306878306873</v>
      </c>
      <c r="DV69" s="30">
        <f t="shared" si="58"/>
        <v>56.408238226420039</v>
      </c>
      <c r="DW69" s="30">
        <f t="shared" si="58"/>
        <v>55.94587561800676</v>
      </c>
      <c r="DX69" s="30">
        <f t="shared" si="58"/>
        <v>55.49103110078719</v>
      </c>
      <c r="DY69" s="30">
        <f t="shared" si="58"/>
        <v>55.043522785458265</v>
      </c>
      <c r="DZ69" s="30">
        <f t="shared" si="58"/>
        <v>54.603174603174594</v>
      </c>
      <c r="EA69" s="30">
        <f t="shared" si="58"/>
        <v>54.169816074577973</v>
      </c>
      <c r="EB69" s="30">
        <f t="shared" si="58"/>
        <v>53.743282089738777</v>
      </c>
      <c r="EC69" s="30">
        <f t="shared" si="58"/>
        <v>53.323412698412689</v>
      </c>
      <c r="ED69" s="30">
        <f t="shared" si="58"/>
        <v>52.910052910052904</v>
      </c>
      <c r="EE69" s="30">
        <f t="shared" si="58"/>
        <v>52.503052503052494</v>
      </c>
      <c r="EF69" s="30">
        <f t="shared" si="58"/>
        <v>52.102265842723853</v>
      </c>
      <c r="EG69" s="30">
        <f t="shared" si="58"/>
        <v>51.707551707551701</v>
      </c>
      <c r="EH69" s="30">
        <f t="shared" ref="EH69:GA69" si="59">MIN($B$22,EH64,MAX(EH65,EH66))</f>
        <v>51.318773123284394</v>
      </c>
      <c r="EI69" s="30">
        <f t="shared" si="59"/>
        <v>50.935797204453912</v>
      </c>
      <c r="EJ69" s="30">
        <f t="shared" si="59"/>
        <v>50.558495002939438</v>
      </c>
      <c r="EK69" s="30">
        <f t="shared" si="59"/>
        <v>50.186741363211944</v>
      </c>
      <c r="EL69" s="30">
        <f t="shared" si="59"/>
        <v>49.82041478391843</v>
      </c>
      <c r="EM69" s="30">
        <f t="shared" si="59"/>
        <v>49.459397285484236</v>
      </c>
      <c r="EN69" s="30">
        <f t="shared" si="59"/>
        <v>49.10357428343039</v>
      </c>
      <c r="EO69" s="30">
        <f t="shared" si="59"/>
        <v>48.752834467120174</v>
      </c>
      <c r="EP69" s="30">
        <f t="shared" si="59"/>
        <v>48.407069683665419</v>
      </c>
      <c r="EQ69" s="30">
        <f t="shared" si="59"/>
        <v>48.066174826738198</v>
      </c>
      <c r="ER69" s="30">
        <f t="shared" si="59"/>
        <v>47.730047730047723</v>
      </c>
      <c r="ES69" s="30">
        <f t="shared" si="59"/>
        <v>47.398589065255727</v>
      </c>
      <c r="ET69" s="30">
        <f t="shared" si="59"/>
        <v>47.071702244116032</v>
      </c>
      <c r="EU69" s="30">
        <f t="shared" si="59"/>
        <v>46.749293324635786</v>
      </c>
      <c r="EV69" s="30">
        <f t="shared" si="59"/>
        <v>46.431270921066833</v>
      </c>
      <c r="EW69" s="30">
        <f t="shared" si="59"/>
        <v>46.117546117546112</v>
      </c>
      <c r="EX69" s="30">
        <f t="shared" si="59"/>
        <v>45.808032385213586</v>
      </c>
      <c r="EY69" s="30">
        <f t="shared" si="59"/>
        <v>45.5026455026455</v>
      </c>
      <c r="EZ69" s="30">
        <f t="shared" si="59"/>
        <v>45.201303479449166</v>
      </c>
      <c r="FA69" s="30">
        <f t="shared" si="59"/>
        <v>44.903926482873842</v>
      </c>
      <c r="FB69" s="30">
        <f t="shared" si="59"/>
        <v>44.610436767299504</v>
      </c>
      <c r="FC69" s="30">
        <f t="shared" si="59"/>
        <v>44.320758606472886</v>
      </c>
      <c r="FD69" s="30">
        <f t="shared" si="59"/>
        <v>44.034818228366611</v>
      </c>
      <c r="FE69" s="30">
        <f t="shared" si="59"/>
        <v>43.752543752543744</v>
      </c>
      <c r="FF69" s="30">
        <f t="shared" si="59"/>
        <v>43.473865129916078</v>
      </c>
      <c r="FG69" s="30">
        <f t="shared" si="59"/>
        <v>43.198714084790026</v>
      </c>
      <c r="FH69" s="30">
        <f t="shared" si="59"/>
        <v>42.927024059099523</v>
      </c>
      <c r="FI69" s="30">
        <f t="shared" si="59"/>
        <v>42.658730158730151</v>
      </c>
      <c r="FJ69" s="30">
        <f t="shared" si="59"/>
        <v>42.393769101843631</v>
      </c>
      <c r="FK69" s="30">
        <f t="shared" si="59"/>
        <v>42.132079169116203</v>
      </c>
      <c r="FL69" s="30">
        <f t="shared" si="59"/>
        <v>41.873600155808738</v>
      </c>
      <c r="FM69" s="30">
        <f t="shared" si="59"/>
        <v>41.618273325590394</v>
      </c>
      <c r="FN69" s="30">
        <f t="shared" si="59"/>
        <v>41.366041366041358</v>
      </c>
      <c r="FO69" s="30">
        <f t="shared" si="59"/>
        <v>41.116848345764005</v>
      </c>
      <c r="FP69" s="30">
        <f t="shared" si="59"/>
        <v>40.87063967303488</v>
      </c>
      <c r="FQ69" s="30">
        <f t="shared" si="59"/>
        <v>40.627362055933482</v>
      </c>
      <c r="FR69" s="30">
        <f t="shared" si="59"/>
        <v>40.386963463886538</v>
      </c>
      <c r="FS69" s="30">
        <f t="shared" si="59"/>
        <v>40.149393090569554</v>
      </c>
      <c r="FT69" s="30">
        <f t="shared" si="59"/>
        <v>39.914601318110087</v>
      </c>
      <c r="FU69" s="30">
        <f t="shared" si="59"/>
        <v>39.682539682539677</v>
      </c>
      <c r="FV69" s="30">
        <f t="shared" si="59"/>
        <v>39.45316084044407</v>
      </c>
      <c r="FW69" s="30">
        <f t="shared" si="59"/>
        <v>39.226418536763362</v>
      </c>
      <c r="FX69" s="30">
        <f t="shared" si="59"/>
        <v>39.002267573696138</v>
      </c>
      <c r="FY69" s="30">
        <f t="shared" si="59"/>
        <v>38.780663780663772</v>
      </c>
      <c r="FZ69" s="30">
        <f t="shared" si="59"/>
        <v>38.561563985292793</v>
      </c>
      <c r="GA69" s="30">
        <f t="shared" si="59"/>
        <v>38.344925985375419</v>
      </c>
    </row>
    <row r="70" spans="1:183" x14ac:dyDescent="0.25">
      <c r="A70" s="36"/>
      <c r="B70" s="19">
        <f>B61</f>
        <v>215</v>
      </c>
      <c r="C70" s="2">
        <v>3</v>
      </c>
      <c r="D70" s="4">
        <f>C61</f>
        <v>1</v>
      </c>
      <c r="E70" s="6">
        <f>D65</f>
        <v>1.0500000000000001E-2</v>
      </c>
      <c r="F70" s="32">
        <f>E61</f>
        <v>222.2222222222222</v>
      </c>
      <c r="G70" s="5">
        <f>G56</f>
        <v>3</v>
      </c>
      <c r="H70" s="61">
        <f>G61</f>
        <v>0.5</v>
      </c>
      <c r="I70" t="s">
        <v>35</v>
      </c>
      <c r="J70" s="30">
        <f>$B$38/J69/$E$38/J68/$H$70</f>
        <v>5.5555555555555562</v>
      </c>
      <c r="K70" s="30">
        <f t="shared" ref="K70:BV70" si="60">$B$38/K69/$E$38/K68/$H$70</f>
        <v>4.6296296296296298</v>
      </c>
      <c r="L70" s="30">
        <f t="shared" si="60"/>
        <v>3.9682539682539688</v>
      </c>
      <c r="M70" s="30">
        <f t="shared" si="60"/>
        <v>3.4722222222222228</v>
      </c>
      <c r="N70" s="30">
        <f t="shared" si="60"/>
        <v>3.0864197530864201</v>
      </c>
      <c r="O70" s="30">
        <f t="shared" si="60"/>
        <v>3</v>
      </c>
      <c r="P70" s="30">
        <f t="shared" si="60"/>
        <v>3</v>
      </c>
      <c r="Q70" s="30">
        <f t="shared" si="60"/>
        <v>3</v>
      </c>
      <c r="R70" s="30">
        <f t="shared" si="60"/>
        <v>3</v>
      </c>
      <c r="S70" s="30">
        <f t="shared" si="60"/>
        <v>3.0000000000000004</v>
      </c>
      <c r="T70" s="30">
        <f t="shared" si="60"/>
        <v>3</v>
      </c>
      <c r="U70" s="30">
        <f t="shared" si="60"/>
        <v>3</v>
      </c>
      <c r="V70" s="30">
        <f t="shared" si="60"/>
        <v>3</v>
      </c>
      <c r="W70" s="30">
        <f t="shared" si="60"/>
        <v>3</v>
      </c>
      <c r="X70" s="30">
        <f t="shared" si="60"/>
        <v>3</v>
      </c>
      <c r="Y70" s="30">
        <f t="shared" si="60"/>
        <v>3</v>
      </c>
      <c r="Z70" s="30">
        <f t="shared" si="60"/>
        <v>2.9999999999999996</v>
      </c>
      <c r="AA70" s="30">
        <f t="shared" si="60"/>
        <v>3</v>
      </c>
      <c r="AB70" s="30">
        <f t="shared" si="60"/>
        <v>3</v>
      </c>
      <c r="AC70" s="30">
        <f t="shared" si="60"/>
        <v>3</v>
      </c>
      <c r="AD70" s="30">
        <f t="shared" si="60"/>
        <v>3</v>
      </c>
      <c r="AE70" s="30">
        <f t="shared" si="60"/>
        <v>3</v>
      </c>
      <c r="AF70" s="30">
        <f t="shared" si="60"/>
        <v>3.0000000000000004</v>
      </c>
      <c r="AG70" s="30">
        <f t="shared" si="60"/>
        <v>3.0000000000000004</v>
      </c>
      <c r="AH70" s="30">
        <f t="shared" si="60"/>
        <v>3</v>
      </c>
      <c r="AI70" s="30">
        <f t="shared" si="60"/>
        <v>3</v>
      </c>
      <c r="AJ70" s="30">
        <f t="shared" si="60"/>
        <v>3</v>
      </c>
      <c r="AK70" s="30">
        <f t="shared" si="60"/>
        <v>3</v>
      </c>
      <c r="AL70" s="30">
        <f t="shared" si="60"/>
        <v>3</v>
      </c>
      <c r="AM70" s="30">
        <f t="shared" si="60"/>
        <v>3</v>
      </c>
      <c r="AN70" s="30">
        <f t="shared" si="60"/>
        <v>2.9999999999999996</v>
      </c>
      <c r="AO70" s="30">
        <f t="shared" si="60"/>
        <v>3</v>
      </c>
      <c r="AP70" s="30">
        <f t="shared" si="60"/>
        <v>3</v>
      </c>
      <c r="AQ70" s="30">
        <f t="shared" si="60"/>
        <v>2.923976608187135</v>
      </c>
      <c r="AR70" s="30">
        <f t="shared" si="60"/>
        <v>2.8490028490028494</v>
      </c>
      <c r="AS70" s="30">
        <f t="shared" si="60"/>
        <v>2.7777777777777781</v>
      </c>
      <c r="AT70" s="30">
        <f t="shared" si="60"/>
        <v>2.7100271002710028</v>
      </c>
      <c r="AU70" s="30">
        <f t="shared" si="60"/>
        <v>2.645502645502646</v>
      </c>
      <c r="AV70" s="30">
        <f t="shared" si="60"/>
        <v>2.5839793281653751</v>
      </c>
      <c r="AW70" s="30">
        <f t="shared" si="60"/>
        <v>2.5252525252525255</v>
      </c>
      <c r="AX70" s="30">
        <f t="shared" si="60"/>
        <v>2.4691358024691361</v>
      </c>
      <c r="AY70" s="30">
        <f t="shared" si="60"/>
        <v>2.4154589371980677</v>
      </c>
      <c r="AZ70" s="30">
        <f t="shared" si="60"/>
        <v>2.3640661938534282</v>
      </c>
      <c r="BA70" s="30">
        <f t="shared" si="60"/>
        <v>2.3148148148148149</v>
      </c>
      <c r="BB70" s="30">
        <f t="shared" si="60"/>
        <v>2.2675736961451252</v>
      </c>
      <c r="BC70" s="30">
        <f t="shared" si="60"/>
        <v>2.2222222222222223</v>
      </c>
      <c r="BD70" s="30">
        <f t="shared" si="60"/>
        <v>2.1786492374727673</v>
      </c>
      <c r="BE70" s="30">
        <f t="shared" si="60"/>
        <v>2.1367521367521372</v>
      </c>
      <c r="BF70" s="30">
        <f t="shared" si="60"/>
        <v>2.0964360587002098</v>
      </c>
      <c r="BG70" s="30">
        <f t="shared" si="60"/>
        <v>2.0576131687242802</v>
      </c>
      <c r="BH70" s="30">
        <f t="shared" si="60"/>
        <v>2.0202020202020203</v>
      </c>
      <c r="BI70" s="30">
        <f t="shared" si="60"/>
        <v>1.9841269841269844</v>
      </c>
      <c r="BJ70" s="30">
        <f t="shared" si="60"/>
        <v>1.9493177387914231</v>
      </c>
      <c r="BK70" s="30">
        <f t="shared" si="60"/>
        <v>1.9157088122605366</v>
      </c>
      <c r="BL70" s="30">
        <f t="shared" si="60"/>
        <v>1.8832391713747647</v>
      </c>
      <c r="BM70" s="30">
        <f t="shared" si="60"/>
        <v>1.8518518518518521</v>
      </c>
      <c r="BN70" s="30">
        <f t="shared" si="60"/>
        <v>1.8214936247723135</v>
      </c>
      <c r="BO70" s="30">
        <f t="shared" si="60"/>
        <v>1.7921146953405021</v>
      </c>
      <c r="BP70" s="30">
        <f t="shared" si="60"/>
        <v>1.7636684303350971</v>
      </c>
      <c r="BQ70" s="30">
        <f t="shared" si="60"/>
        <v>1.7361111111111114</v>
      </c>
      <c r="BR70" s="30">
        <f t="shared" si="60"/>
        <v>1.7094017094017095</v>
      </c>
      <c r="BS70" s="30">
        <f t="shared" si="60"/>
        <v>1.6835016835016836</v>
      </c>
      <c r="BT70" s="30">
        <f t="shared" si="60"/>
        <v>1.6583747927031511</v>
      </c>
      <c r="BU70" s="30">
        <f t="shared" si="60"/>
        <v>1.6339869281045754</v>
      </c>
      <c r="BV70" s="30">
        <f t="shared" si="60"/>
        <v>1.6103059581320454</v>
      </c>
      <c r="BW70" s="30">
        <f t="shared" ref="BW70:EH70" si="61">$B$38/BW69/$E$38/BW68/$H$70</f>
        <v>1.5873015873015874</v>
      </c>
      <c r="BX70" s="30">
        <f t="shared" si="61"/>
        <v>1.5649452269170581</v>
      </c>
      <c r="BY70" s="30">
        <f t="shared" si="61"/>
        <v>1.5432098765432101</v>
      </c>
      <c r="BZ70" s="30">
        <f t="shared" si="61"/>
        <v>1.5220700152207003</v>
      </c>
      <c r="CA70" s="30">
        <f t="shared" si="61"/>
        <v>1.5015015015015016</v>
      </c>
      <c r="CB70" s="30">
        <f t="shared" si="61"/>
        <v>1.4814814814814816</v>
      </c>
      <c r="CC70" s="30">
        <f t="shared" si="61"/>
        <v>1.4619883040935675</v>
      </c>
      <c r="CD70" s="30">
        <f t="shared" si="61"/>
        <v>1.4430014430014431</v>
      </c>
      <c r="CE70" s="30">
        <f t="shared" si="61"/>
        <v>1.4245014245014247</v>
      </c>
      <c r="CF70" s="30">
        <f t="shared" si="61"/>
        <v>1.4064697609001409</v>
      </c>
      <c r="CG70" s="30">
        <f t="shared" si="61"/>
        <v>1.3888888888888891</v>
      </c>
      <c r="CH70" s="30">
        <f t="shared" si="61"/>
        <v>1.3717421124828533</v>
      </c>
      <c r="CI70" s="30">
        <f t="shared" si="61"/>
        <v>1.3550135501355014</v>
      </c>
      <c r="CJ70" s="30">
        <f t="shared" si="61"/>
        <v>1.3386880856760377</v>
      </c>
      <c r="CK70" s="30">
        <f t="shared" si="61"/>
        <v>1.322751322751323</v>
      </c>
      <c r="CL70" s="30">
        <f t="shared" si="61"/>
        <v>1.3071895424836604</v>
      </c>
      <c r="CM70" s="30">
        <f t="shared" si="61"/>
        <v>1.2919896640826876</v>
      </c>
      <c r="CN70" s="30">
        <f t="shared" si="61"/>
        <v>1.277139208173691</v>
      </c>
      <c r="CO70" s="30">
        <f t="shared" si="61"/>
        <v>1.2626262626262628</v>
      </c>
      <c r="CP70" s="30">
        <f t="shared" si="61"/>
        <v>1.2484394506866419</v>
      </c>
      <c r="CQ70" s="30">
        <f t="shared" si="61"/>
        <v>1.2345679012345681</v>
      </c>
      <c r="CR70" s="30">
        <f t="shared" si="61"/>
        <v>1.2210012210012211</v>
      </c>
      <c r="CS70" s="30">
        <f t="shared" si="61"/>
        <v>1.2077294685990339</v>
      </c>
      <c r="CT70" s="30">
        <f t="shared" si="61"/>
        <v>1.1947431302270013</v>
      </c>
      <c r="CU70" s="30">
        <f t="shared" si="61"/>
        <v>1.1820330969267141</v>
      </c>
      <c r="CV70" s="30">
        <f t="shared" si="61"/>
        <v>1.169590643274854</v>
      </c>
      <c r="CW70" s="30">
        <f t="shared" si="61"/>
        <v>1.1574074074074074</v>
      </c>
      <c r="CX70" s="30">
        <f t="shared" si="61"/>
        <v>1.1454753722794961</v>
      </c>
      <c r="CY70" s="30">
        <f t="shared" si="61"/>
        <v>1.1337868480725626</v>
      </c>
      <c r="CZ70" s="30">
        <f t="shared" si="61"/>
        <v>1.1223344556677892</v>
      </c>
      <c r="DA70" s="30">
        <f t="shared" si="61"/>
        <v>1.1111111111111112</v>
      </c>
      <c r="DB70" s="30">
        <f t="shared" si="61"/>
        <v>1.1001100110011002</v>
      </c>
      <c r="DC70" s="30">
        <f t="shared" si="61"/>
        <v>1.0893246187363836</v>
      </c>
      <c r="DD70" s="30">
        <f t="shared" si="61"/>
        <v>1.0787486515641858</v>
      </c>
      <c r="DE70" s="30">
        <f t="shared" si="61"/>
        <v>1.0683760683760686</v>
      </c>
      <c r="DF70" s="30">
        <f t="shared" si="61"/>
        <v>1.0582010582010584</v>
      </c>
      <c r="DG70" s="30">
        <f t="shared" si="61"/>
        <v>1.0482180293501049</v>
      </c>
      <c r="DH70" s="30">
        <f t="shared" si="61"/>
        <v>1.0384215991692629</v>
      </c>
      <c r="DI70" s="30">
        <f t="shared" si="61"/>
        <v>1.0288065843621401</v>
      </c>
      <c r="DJ70" s="30">
        <f t="shared" si="61"/>
        <v>1.0193679918450562</v>
      </c>
      <c r="DK70" s="30">
        <f t="shared" si="61"/>
        <v>1.0101010101010102</v>
      </c>
      <c r="DL70" s="30">
        <f t="shared" si="61"/>
        <v>1.0010010010010011</v>
      </c>
      <c r="DM70" s="30">
        <f t="shared" si="61"/>
        <v>1</v>
      </c>
      <c r="DN70" s="30">
        <f t="shared" si="61"/>
        <v>1</v>
      </c>
      <c r="DO70" s="30">
        <f t="shared" si="61"/>
        <v>1</v>
      </c>
      <c r="DP70" s="30">
        <f t="shared" si="61"/>
        <v>1</v>
      </c>
      <c r="DQ70" s="30">
        <f t="shared" si="61"/>
        <v>1.0000000000000002</v>
      </c>
      <c r="DR70" s="30">
        <f t="shared" si="61"/>
        <v>1</v>
      </c>
      <c r="DS70" s="30">
        <f t="shared" si="61"/>
        <v>1</v>
      </c>
      <c r="DT70" s="30">
        <f t="shared" si="61"/>
        <v>1</v>
      </c>
      <c r="DU70" s="30">
        <f t="shared" si="61"/>
        <v>1</v>
      </c>
      <c r="DV70" s="30">
        <f t="shared" si="61"/>
        <v>1.0000000000000002</v>
      </c>
      <c r="DW70" s="30">
        <f t="shared" si="61"/>
        <v>1</v>
      </c>
      <c r="DX70" s="30">
        <f t="shared" si="61"/>
        <v>1.0000000000000002</v>
      </c>
      <c r="DY70" s="30">
        <f t="shared" si="61"/>
        <v>1</v>
      </c>
      <c r="DZ70" s="30">
        <f t="shared" si="61"/>
        <v>1.0000000000000002</v>
      </c>
      <c r="EA70" s="30">
        <f t="shared" si="61"/>
        <v>1</v>
      </c>
      <c r="EB70" s="30">
        <f t="shared" si="61"/>
        <v>1.0000000000000002</v>
      </c>
      <c r="EC70" s="30">
        <f t="shared" si="61"/>
        <v>1.0000000000000002</v>
      </c>
      <c r="ED70" s="30">
        <f t="shared" si="61"/>
        <v>1</v>
      </c>
      <c r="EE70" s="30">
        <f t="shared" si="61"/>
        <v>1.0000000000000002</v>
      </c>
      <c r="EF70" s="30">
        <f t="shared" si="61"/>
        <v>1</v>
      </c>
      <c r="EG70" s="30">
        <f t="shared" si="61"/>
        <v>1</v>
      </c>
      <c r="EH70" s="30">
        <f t="shared" si="61"/>
        <v>1.0000000000000002</v>
      </c>
      <c r="EI70" s="30">
        <f t="shared" ref="EI70:GA70" si="62">$B$38/EI69/$E$38/EI68/$H$70</f>
        <v>1.0000000000000002</v>
      </c>
      <c r="EJ70" s="30">
        <f t="shared" si="62"/>
        <v>1</v>
      </c>
      <c r="EK70" s="30">
        <f t="shared" si="62"/>
        <v>1.0000000000000002</v>
      </c>
      <c r="EL70" s="30">
        <f t="shared" si="62"/>
        <v>1</v>
      </c>
      <c r="EM70" s="30">
        <f t="shared" si="62"/>
        <v>1</v>
      </c>
      <c r="EN70" s="30">
        <f t="shared" si="62"/>
        <v>1.0000000000000002</v>
      </c>
      <c r="EO70" s="30">
        <f t="shared" si="62"/>
        <v>1.0000000000000002</v>
      </c>
      <c r="EP70" s="30">
        <f t="shared" si="62"/>
        <v>1</v>
      </c>
      <c r="EQ70" s="30">
        <f t="shared" si="62"/>
        <v>1.0000000000000002</v>
      </c>
      <c r="ER70" s="30">
        <f t="shared" si="62"/>
        <v>1.0000000000000002</v>
      </c>
      <c r="ES70" s="30">
        <f t="shared" si="62"/>
        <v>1</v>
      </c>
      <c r="ET70" s="30">
        <f t="shared" si="62"/>
        <v>1.0000000000000002</v>
      </c>
      <c r="EU70" s="30">
        <f t="shared" si="62"/>
        <v>1</v>
      </c>
      <c r="EV70" s="30">
        <f t="shared" si="62"/>
        <v>1</v>
      </c>
      <c r="EW70" s="30">
        <f t="shared" si="62"/>
        <v>1.0000000000000002</v>
      </c>
      <c r="EX70" s="30">
        <f t="shared" si="62"/>
        <v>1.0000000000000002</v>
      </c>
      <c r="EY70" s="30">
        <f t="shared" si="62"/>
        <v>1</v>
      </c>
      <c r="EZ70" s="30">
        <f t="shared" si="62"/>
        <v>1.0000000000000002</v>
      </c>
      <c r="FA70" s="30">
        <f t="shared" si="62"/>
        <v>1.0000000000000002</v>
      </c>
      <c r="FB70" s="30">
        <f t="shared" si="62"/>
        <v>1</v>
      </c>
      <c r="FC70" s="30">
        <f t="shared" si="62"/>
        <v>1.0000000000000002</v>
      </c>
      <c r="FD70" s="30">
        <f t="shared" si="62"/>
        <v>1</v>
      </c>
      <c r="FE70" s="30">
        <f t="shared" si="62"/>
        <v>1</v>
      </c>
      <c r="FF70" s="30">
        <f t="shared" si="62"/>
        <v>1.0000000000000002</v>
      </c>
      <c r="FG70" s="30">
        <f t="shared" si="62"/>
        <v>1.0000000000000002</v>
      </c>
      <c r="FH70" s="30">
        <f t="shared" si="62"/>
        <v>1.0000000000000002</v>
      </c>
      <c r="FI70" s="30">
        <f t="shared" si="62"/>
        <v>1.0000000000000002</v>
      </c>
      <c r="FJ70" s="30">
        <f t="shared" si="62"/>
        <v>1</v>
      </c>
      <c r="FK70" s="30">
        <f t="shared" si="62"/>
        <v>1.0000000000000002</v>
      </c>
      <c r="FL70" s="30">
        <f t="shared" si="62"/>
        <v>1.0000000000000002</v>
      </c>
      <c r="FM70" s="30">
        <f t="shared" si="62"/>
        <v>1</v>
      </c>
      <c r="FN70" s="30">
        <f t="shared" si="62"/>
        <v>1.0000000000000002</v>
      </c>
      <c r="FO70" s="30">
        <f t="shared" si="62"/>
        <v>1</v>
      </c>
      <c r="FP70" s="30">
        <f t="shared" si="62"/>
        <v>1</v>
      </c>
      <c r="FQ70" s="30">
        <f t="shared" si="62"/>
        <v>1.0000000000000002</v>
      </c>
      <c r="FR70" s="30">
        <f t="shared" si="62"/>
        <v>1</v>
      </c>
      <c r="FS70" s="30">
        <f t="shared" si="62"/>
        <v>1.0000000000000002</v>
      </c>
      <c r="FT70" s="30">
        <f t="shared" si="62"/>
        <v>1</v>
      </c>
      <c r="FU70" s="30">
        <f t="shared" si="62"/>
        <v>1.0000000000000002</v>
      </c>
      <c r="FV70" s="30">
        <f t="shared" si="62"/>
        <v>1.0000000000000002</v>
      </c>
      <c r="FW70" s="30">
        <f t="shared" si="62"/>
        <v>1</v>
      </c>
      <c r="FX70" s="30">
        <f t="shared" si="62"/>
        <v>1.0000000000000002</v>
      </c>
      <c r="FY70" s="30">
        <f t="shared" si="62"/>
        <v>1.0000000000000002</v>
      </c>
      <c r="FZ70" s="30">
        <f t="shared" si="62"/>
        <v>1</v>
      </c>
      <c r="GA70" s="30">
        <f t="shared" si="62"/>
        <v>1.0000000000000002</v>
      </c>
    </row>
    <row r="71" spans="1:183" ht="15.75" thickBot="1" x14ac:dyDescent="0.3">
      <c r="A71" s="42" t="s">
        <v>32</v>
      </c>
      <c r="B71" s="43">
        <f>B70/C70/D70/E70/F70/G70/H70</f>
        <v>20.476190476190478</v>
      </c>
      <c r="C71" s="44"/>
      <c r="D71" s="44"/>
      <c r="E71" s="44"/>
      <c r="F71" s="44"/>
      <c r="G71" s="44"/>
      <c r="H71" s="45"/>
    </row>
    <row r="73" spans="1:183" ht="15.75" thickBot="1" x14ac:dyDescent="0.3"/>
    <row r="74" spans="1:183" ht="18" x14ac:dyDescent="0.25">
      <c r="A74" s="33"/>
      <c r="B74" s="34" t="s">
        <v>14</v>
      </c>
      <c r="C74" s="34" t="s">
        <v>12</v>
      </c>
      <c r="D74" s="34" t="s">
        <v>16</v>
      </c>
      <c r="E74" s="34" t="s">
        <v>28</v>
      </c>
      <c r="F74" s="34" t="s">
        <v>13</v>
      </c>
      <c r="G74" s="34" t="s">
        <v>15</v>
      </c>
      <c r="H74" s="35"/>
    </row>
    <row r="75" spans="1:183" x14ac:dyDescent="0.25">
      <c r="A75" s="36"/>
      <c r="B75" s="23">
        <f>B70</f>
        <v>215</v>
      </c>
      <c r="C75" s="24">
        <f>C61</f>
        <v>1</v>
      </c>
      <c r="D75" s="25">
        <f>D61</f>
        <v>1.0500000000000001E-2</v>
      </c>
      <c r="E75" s="26">
        <f>E61</f>
        <v>222.2222222222222</v>
      </c>
      <c r="F75" s="27">
        <f>F61</f>
        <v>3</v>
      </c>
      <c r="G75" s="28">
        <v>0.25</v>
      </c>
      <c r="H75" s="37"/>
    </row>
    <row r="76" spans="1:183" x14ac:dyDescent="0.25">
      <c r="A76" s="38" t="s">
        <v>30</v>
      </c>
      <c r="B76" s="29">
        <f>B75/C75/D75/E75/F75/G75</f>
        <v>122.85714285714285</v>
      </c>
      <c r="C76" s="39"/>
      <c r="D76" s="39"/>
      <c r="E76" s="39"/>
      <c r="F76" s="39"/>
      <c r="G76" s="39"/>
      <c r="H76" s="37"/>
    </row>
    <row r="77" spans="1:183" x14ac:dyDescent="0.25">
      <c r="A77" s="36"/>
      <c r="B77" s="39"/>
      <c r="C77" s="39"/>
      <c r="D77" s="39"/>
      <c r="E77" s="39"/>
      <c r="F77" s="39"/>
      <c r="G77" s="39"/>
      <c r="H77" s="37"/>
    </row>
    <row r="78" spans="1:183" x14ac:dyDescent="0.25">
      <c r="A78" s="36"/>
      <c r="B78" s="2" t="s">
        <v>14</v>
      </c>
      <c r="C78" s="13">
        <v>1.5E-3</v>
      </c>
      <c r="D78" s="2" t="s">
        <v>16</v>
      </c>
      <c r="E78" s="2" t="s">
        <v>15</v>
      </c>
      <c r="F78" s="39"/>
      <c r="G78" s="39"/>
      <c r="H78" s="37"/>
      <c r="I78" t="s">
        <v>30</v>
      </c>
      <c r="J78" s="30">
        <f>$B$75/$C$75/$D$75/J$36/$G$75</f>
        <v>2730.1587301587297</v>
      </c>
      <c r="K78" s="30">
        <f t="shared" ref="K78:BV78" si="63">$B$75/$C$75/$D$75/K$36/$G$75</f>
        <v>2275.132275132275</v>
      </c>
      <c r="L78" s="30">
        <f t="shared" si="63"/>
        <v>1950.113378684807</v>
      </c>
      <c r="M78" s="30">
        <f t="shared" si="63"/>
        <v>1706.349206349206</v>
      </c>
      <c r="N78" s="30">
        <f t="shared" si="63"/>
        <v>1516.7548500881833</v>
      </c>
      <c r="O78" s="30">
        <f t="shared" si="63"/>
        <v>1365.0793650793648</v>
      </c>
      <c r="P78" s="30">
        <f t="shared" si="63"/>
        <v>1240.9812409812407</v>
      </c>
      <c r="Q78" s="30">
        <f t="shared" si="63"/>
        <v>1137.5661375661375</v>
      </c>
      <c r="R78" s="30">
        <f t="shared" si="63"/>
        <v>1050.0610500610499</v>
      </c>
      <c r="S78" s="30">
        <f t="shared" si="63"/>
        <v>975.0566893424035</v>
      </c>
      <c r="T78" s="30">
        <f t="shared" si="63"/>
        <v>910.05291005290997</v>
      </c>
      <c r="U78" s="30">
        <f t="shared" si="63"/>
        <v>853.17460317460302</v>
      </c>
      <c r="V78" s="30">
        <f t="shared" si="63"/>
        <v>802.9878618113911</v>
      </c>
      <c r="W78" s="30">
        <f t="shared" si="63"/>
        <v>758.37742504409164</v>
      </c>
      <c r="X78" s="30">
        <f t="shared" si="63"/>
        <v>718.46282372598148</v>
      </c>
      <c r="Y78" s="30">
        <f t="shared" si="63"/>
        <v>682.53968253968242</v>
      </c>
      <c r="Z78" s="30">
        <f t="shared" si="63"/>
        <v>650.03779289493571</v>
      </c>
      <c r="AA78" s="30">
        <f t="shared" si="63"/>
        <v>620.49062049062036</v>
      </c>
      <c r="AB78" s="30">
        <f t="shared" si="63"/>
        <v>593.51276742581081</v>
      </c>
      <c r="AC78" s="30">
        <f t="shared" si="63"/>
        <v>568.78306878306876</v>
      </c>
      <c r="AD78" s="30">
        <f t="shared" si="63"/>
        <v>546.03174603174591</v>
      </c>
      <c r="AE78" s="30">
        <f t="shared" si="63"/>
        <v>525.03052503052493</v>
      </c>
      <c r="AF78" s="30">
        <f t="shared" si="63"/>
        <v>505.58495002939441</v>
      </c>
      <c r="AG78" s="30">
        <f t="shared" si="63"/>
        <v>487.52834467120175</v>
      </c>
      <c r="AH78" s="30">
        <f t="shared" si="63"/>
        <v>470.71702244116028</v>
      </c>
      <c r="AI78" s="30">
        <f t="shared" si="63"/>
        <v>455.02645502645498</v>
      </c>
      <c r="AJ78" s="30">
        <f t="shared" si="63"/>
        <v>440.34818228366612</v>
      </c>
      <c r="AK78" s="30">
        <f t="shared" si="63"/>
        <v>426.58730158730151</v>
      </c>
      <c r="AL78" s="30">
        <f t="shared" si="63"/>
        <v>413.66041366041361</v>
      </c>
      <c r="AM78" s="30">
        <f t="shared" si="63"/>
        <v>401.49393090569555</v>
      </c>
      <c r="AN78" s="30">
        <f t="shared" si="63"/>
        <v>390.02267573696139</v>
      </c>
      <c r="AO78" s="30">
        <f t="shared" si="63"/>
        <v>379.18871252204582</v>
      </c>
      <c r="AP78" s="30">
        <f t="shared" si="63"/>
        <v>368.9403689403689</v>
      </c>
      <c r="AQ78" s="30">
        <f t="shared" si="63"/>
        <v>359.23141186299074</v>
      </c>
      <c r="AR78" s="30">
        <f t="shared" si="63"/>
        <v>350.02035002034995</v>
      </c>
      <c r="AS78" s="30">
        <f t="shared" si="63"/>
        <v>341.26984126984121</v>
      </c>
      <c r="AT78" s="30">
        <f t="shared" si="63"/>
        <v>332.94618660472315</v>
      </c>
      <c r="AU78" s="30">
        <f t="shared" si="63"/>
        <v>325.01889644746785</v>
      </c>
      <c r="AV78" s="30">
        <f t="shared" si="63"/>
        <v>317.46031746031741</v>
      </c>
      <c r="AW78" s="30">
        <f t="shared" si="63"/>
        <v>310.24531024531018</v>
      </c>
      <c r="AX78" s="30">
        <f t="shared" si="63"/>
        <v>303.35097001763666</v>
      </c>
      <c r="AY78" s="30">
        <f t="shared" si="63"/>
        <v>296.7563837129054</v>
      </c>
      <c r="AZ78" s="30">
        <f t="shared" si="63"/>
        <v>290.44241810199253</v>
      </c>
      <c r="BA78" s="30">
        <f t="shared" si="63"/>
        <v>284.39153439153438</v>
      </c>
      <c r="BB78" s="30">
        <f t="shared" si="63"/>
        <v>278.58762552640098</v>
      </c>
      <c r="BC78" s="30">
        <f t="shared" si="63"/>
        <v>273.01587301587296</v>
      </c>
      <c r="BD78" s="30">
        <f t="shared" si="63"/>
        <v>267.66262060379705</v>
      </c>
      <c r="BE78" s="30">
        <f t="shared" si="63"/>
        <v>262.51526251526246</v>
      </c>
      <c r="BF78" s="30">
        <f t="shared" si="63"/>
        <v>257.56214435459714</v>
      </c>
      <c r="BG78" s="30">
        <f t="shared" si="63"/>
        <v>252.7924750146972</v>
      </c>
      <c r="BH78" s="30">
        <f t="shared" si="63"/>
        <v>248.19624819624815</v>
      </c>
      <c r="BI78" s="30">
        <f t="shared" si="63"/>
        <v>243.76417233560088</v>
      </c>
      <c r="BJ78" s="30">
        <f t="shared" si="63"/>
        <v>239.48760790866052</v>
      </c>
      <c r="BK78" s="30">
        <f t="shared" si="63"/>
        <v>235.35851122058014</v>
      </c>
      <c r="BL78" s="30">
        <f t="shared" si="63"/>
        <v>231.36938391175676</v>
      </c>
      <c r="BM78" s="30">
        <f t="shared" si="63"/>
        <v>227.51322751322749</v>
      </c>
      <c r="BN78" s="30">
        <f t="shared" si="63"/>
        <v>223.78350247202704</v>
      </c>
      <c r="BO78" s="30">
        <f t="shared" si="63"/>
        <v>220.17409114183306</v>
      </c>
      <c r="BP78" s="30">
        <f t="shared" si="63"/>
        <v>216.67926429831189</v>
      </c>
      <c r="BQ78" s="30">
        <f t="shared" si="63"/>
        <v>213.29365079365076</v>
      </c>
      <c r="BR78" s="30">
        <f t="shared" si="63"/>
        <v>210.01221001220998</v>
      </c>
      <c r="BS78" s="30">
        <f t="shared" si="63"/>
        <v>206.83020683020681</v>
      </c>
      <c r="BT78" s="30">
        <f t="shared" si="63"/>
        <v>203.74318881781565</v>
      </c>
      <c r="BU78" s="30">
        <f t="shared" si="63"/>
        <v>200.74696545284777</v>
      </c>
      <c r="BV78" s="30">
        <f t="shared" si="63"/>
        <v>197.83758914193695</v>
      </c>
      <c r="BW78" s="30">
        <f t="shared" ref="BW78:EH78" si="64">$B$75/$C$75/$D$75/BW$36/$G$75</f>
        <v>195.01133786848069</v>
      </c>
      <c r="BX78" s="30">
        <f t="shared" si="64"/>
        <v>192.26469930695279</v>
      </c>
      <c r="BY78" s="30">
        <f t="shared" si="64"/>
        <v>189.59435626102291</v>
      </c>
      <c r="BZ78" s="30">
        <f t="shared" si="64"/>
        <v>186.99717329854315</v>
      </c>
      <c r="CA78" s="30">
        <f t="shared" si="64"/>
        <v>184.47018447018445</v>
      </c>
      <c r="CB78" s="30">
        <f t="shared" si="64"/>
        <v>182.010582010582</v>
      </c>
      <c r="CC78" s="30">
        <f t="shared" si="64"/>
        <v>179.61570593149537</v>
      </c>
      <c r="CD78" s="30">
        <f t="shared" si="64"/>
        <v>177.28303442589154</v>
      </c>
      <c r="CE78" s="30">
        <f t="shared" si="64"/>
        <v>175.01017501017498</v>
      </c>
      <c r="CF78" s="30">
        <f t="shared" si="64"/>
        <v>172.79485633916011</v>
      </c>
      <c r="CG78" s="30">
        <f t="shared" si="64"/>
        <v>170.6349206349206</v>
      </c>
      <c r="CH78" s="30">
        <f t="shared" si="64"/>
        <v>168.52831667646481</v>
      </c>
      <c r="CI78" s="30">
        <f t="shared" si="64"/>
        <v>166.47309330236158</v>
      </c>
      <c r="CJ78" s="30">
        <f t="shared" si="64"/>
        <v>164.46739338305602</v>
      </c>
      <c r="CK78" s="30">
        <f t="shared" si="64"/>
        <v>162.50944822373393</v>
      </c>
      <c r="CL78" s="30">
        <f t="shared" si="64"/>
        <v>160.59757236227821</v>
      </c>
      <c r="CM78" s="30">
        <f t="shared" si="64"/>
        <v>158.73015873015871</v>
      </c>
      <c r="CN78" s="30">
        <f t="shared" si="64"/>
        <v>156.90567414705345</v>
      </c>
      <c r="CO78" s="30">
        <f t="shared" si="64"/>
        <v>155.12265512265509</v>
      </c>
      <c r="CP78" s="30">
        <f t="shared" si="64"/>
        <v>153.37970394150167</v>
      </c>
      <c r="CQ78" s="30">
        <f t="shared" si="64"/>
        <v>151.67548500881833</v>
      </c>
      <c r="CR78" s="30">
        <f t="shared" si="64"/>
        <v>150.00872143729285</v>
      </c>
      <c r="CS78" s="30">
        <f t="shared" si="64"/>
        <v>148.3781918564527</v>
      </c>
      <c r="CT78" s="30">
        <f t="shared" si="64"/>
        <v>146.78272742788869</v>
      </c>
      <c r="CU78" s="30">
        <f t="shared" si="64"/>
        <v>145.22120905099626</v>
      </c>
      <c r="CV78" s="30">
        <f t="shared" si="64"/>
        <v>143.69256474519631</v>
      </c>
      <c r="CW78" s="30">
        <f t="shared" si="64"/>
        <v>142.19576719576719</v>
      </c>
      <c r="CX78" s="30">
        <f t="shared" si="64"/>
        <v>140.72983145148092</v>
      </c>
      <c r="CY78" s="30">
        <f t="shared" si="64"/>
        <v>139.29381276320049</v>
      </c>
      <c r="CZ78" s="30">
        <f t="shared" si="64"/>
        <v>137.88680455347119</v>
      </c>
      <c r="DA78" s="30">
        <f t="shared" si="64"/>
        <v>136.50793650793648</v>
      </c>
      <c r="DB78" s="30">
        <f t="shared" si="64"/>
        <v>135.15637278013514</v>
      </c>
      <c r="DC78" s="30">
        <f t="shared" si="64"/>
        <v>133.83131030189853</v>
      </c>
      <c r="DD78" s="30">
        <f t="shared" si="64"/>
        <v>132.53197719217135</v>
      </c>
      <c r="DE78" s="30">
        <f t="shared" si="64"/>
        <v>131.25763125763123</v>
      </c>
      <c r="DF78" s="30">
        <f t="shared" si="64"/>
        <v>130.00755857898713</v>
      </c>
      <c r="DG78" s="30">
        <f t="shared" si="64"/>
        <v>128.78107217729857</v>
      </c>
      <c r="DH78" s="30">
        <f t="shared" si="64"/>
        <v>127.57751075508084</v>
      </c>
      <c r="DI78" s="30">
        <f t="shared" si="64"/>
        <v>126.3962375073486</v>
      </c>
      <c r="DJ78" s="30">
        <f t="shared" si="64"/>
        <v>125.23663899810687</v>
      </c>
      <c r="DK78" s="30">
        <f t="shared" si="64"/>
        <v>124.09812409812407</v>
      </c>
      <c r="DL78" s="30">
        <f t="shared" si="64"/>
        <v>122.98012298012296</v>
      </c>
      <c r="DM78" s="30">
        <f t="shared" si="64"/>
        <v>121.88208616780044</v>
      </c>
      <c r="DN78" s="30">
        <f t="shared" si="64"/>
        <v>120.80348363534203</v>
      </c>
      <c r="DO78" s="30">
        <f t="shared" si="64"/>
        <v>119.74380395433026</v>
      </c>
      <c r="DP78" s="30">
        <f t="shared" si="64"/>
        <v>118.70255348516217</v>
      </c>
      <c r="DQ78" s="30">
        <f t="shared" si="64"/>
        <v>117.67925561029007</v>
      </c>
      <c r="DR78" s="30">
        <f t="shared" si="64"/>
        <v>116.67345000678333</v>
      </c>
      <c r="DS78" s="30">
        <f t="shared" si="64"/>
        <v>115.68469195587838</v>
      </c>
      <c r="DT78" s="30">
        <f t="shared" si="64"/>
        <v>114.71255168734159</v>
      </c>
      <c r="DU78" s="30">
        <f t="shared" si="64"/>
        <v>113.75661375661375</v>
      </c>
      <c r="DV78" s="30">
        <f t="shared" si="64"/>
        <v>112.81647645284008</v>
      </c>
      <c r="DW78" s="30">
        <f t="shared" si="64"/>
        <v>111.89175123601352</v>
      </c>
      <c r="DX78" s="30">
        <f t="shared" si="64"/>
        <v>110.98206220157438</v>
      </c>
      <c r="DY78" s="30">
        <f t="shared" si="64"/>
        <v>110.08704557091653</v>
      </c>
      <c r="DZ78" s="30">
        <f t="shared" si="64"/>
        <v>109.20634920634919</v>
      </c>
      <c r="EA78" s="30">
        <f t="shared" si="64"/>
        <v>108.33963214915595</v>
      </c>
      <c r="EB78" s="30">
        <f t="shared" si="64"/>
        <v>107.48656417947755</v>
      </c>
      <c r="EC78" s="30">
        <f t="shared" si="64"/>
        <v>106.64682539682538</v>
      </c>
      <c r="ED78" s="30">
        <f t="shared" si="64"/>
        <v>105.82010582010581</v>
      </c>
      <c r="EE78" s="30">
        <f t="shared" si="64"/>
        <v>105.00610500610499</v>
      </c>
      <c r="EF78" s="30">
        <f t="shared" si="64"/>
        <v>104.20453168544771</v>
      </c>
      <c r="EG78" s="30">
        <f t="shared" si="64"/>
        <v>103.4151034151034</v>
      </c>
      <c r="EH78" s="30">
        <f t="shared" si="64"/>
        <v>102.63754624656879</v>
      </c>
      <c r="EI78" s="30">
        <f t="shared" ref="EI78:GA78" si="65">$B$75/$C$75/$D$75/EI$36/$G$75</f>
        <v>101.87159440890782</v>
      </c>
      <c r="EJ78" s="30">
        <f t="shared" si="65"/>
        <v>101.11699000587888</v>
      </c>
      <c r="EK78" s="30">
        <f t="shared" si="65"/>
        <v>100.37348272642389</v>
      </c>
      <c r="EL78" s="30">
        <f t="shared" si="65"/>
        <v>99.64082956783686</v>
      </c>
      <c r="EM78" s="30">
        <f t="shared" si="65"/>
        <v>98.918794570968473</v>
      </c>
      <c r="EN78" s="30">
        <f t="shared" si="65"/>
        <v>98.207148566860781</v>
      </c>
      <c r="EO78" s="30">
        <f t="shared" si="65"/>
        <v>97.505668934240347</v>
      </c>
      <c r="EP78" s="30">
        <f t="shared" si="65"/>
        <v>96.814139367330839</v>
      </c>
      <c r="EQ78" s="30">
        <f t="shared" si="65"/>
        <v>96.132349653476396</v>
      </c>
      <c r="ER78" s="30">
        <f t="shared" si="65"/>
        <v>95.460095460095445</v>
      </c>
      <c r="ES78" s="30">
        <f t="shared" si="65"/>
        <v>94.797178130511455</v>
      </c>
      <c r="ET78" s="30">
        <f t="shared" si="65"/>
        <v>94.143404488232065</v>
      </c>
      <c r="EU78" s="30">
        <f t="shared" si="65"/>
        <v>93.498586649271573</v>
      </c>
      <c r="EV78" s="30">
        <f t="shared" si="65"/>
        <v>92.862541842133666</v>
      </c>
      <c r="EW78" s="30">
        <f t="shared" si="65"/>
        <v>92.235092235092225</v>
      </c>
      <c r="EX78" s="30">
        <f t="shared" si="65"/>
        <v>91.616064770427172</v>
      </c>
      <c r="EY78" s="30">
        <f t="shared" si="65"/>
        <v>91.005291005290999</v>
      </c>
      <c r="EZ78" s="30">
        <f t="shared" si="65"/>
        <v>90.402606958898332</v>
      </c>
      <c r="FA78" s="30">
        <f t="shared" si="65"/>
        <v>89.807852965747685</v>
      </c>
      <c r="FB78" s="30">
        <f t="shared" si="65"/>
        <v>89.220873534599008</v>
      </c>
      <c r="FC78" s="30">
        <f t="shared" si="65"/>
        <v>88.641517212945772</v>
      </c>
      <c r="FD78" s="30">
        <f t="shared" si="65"/>
        <v>88.069636456733221</v>
      </c>
      <c r="FE78" s="30">
        <f t="shared" si="65"/>
        <v>87.505087505087488</v>
      </c>
      <c r="FF78" s="30">
        <f t="shared" si="65"/>
        <v>86.947730259832156</v>
      </c>
      <c r="FG78" s="30">
        <f t="shared" si="65"/>
        <v>86.397428169580053</v>
      </c>
      <c r="FH78" s="30">
        <f t="shared" si="65"/>
        <v>85.854048118199046</v>
      </c>
      <c r="FI78" s="30">
        <f t="shared" si="65"/>
        <v>85.317460317460302</v>
      </c>
      <c r="FJ78" s="30">
        <f t="shared" si="65"/>
        <v>84.787538203687262</v>
      </c>
      <c r="FK78" s="30">
        <f t="shared" si="65"/>
        <v>84.264158338232406</v>
      </c>
      <c r="FL78" s="30">
        <f t="shared" si="65"/>
        <v>83.747200311617476</v>
      </c>
      <c r="FM78" s="30">
        <f t="shared" si="65"/>
        <v>83.236546651180788</v>
      </c>
      <c r="FN78" s="30">
        <f t="shared" si="65"/>
        <v>82.732082732082716</v>
      </c>
      <c r="FO78" s="30">
        <f t="shared" si="65"/>
        <v>82.23369669152801</v>
      </c>
      <c r="FP78" s="30">
        <f t="shared" si="65"/>
        <v>81.74127934606976</v>
      </c>
      <c r="FQ78" s="30">
        <f t="shared" si="65"/>
        <v>81.254724111866963</v>
      </c>
      <c r="FR78" s="30">
        <f t="shared" si="65"/>
        <v>80.773926927773076</v>
      </c>
      <c r="FS78" s="30">
        <f t="shared" si="65"/>
        <v>80.298786181139107</v>
      </c>
      <c r="FT78" s="30">
        <f t="shared" si="65"/>
        <v>79.829202636220174</v>
      </c>
      <c r="FU78" s="30">
        <f t="shared" si="65"/>
        <v>79.365079365079353</v>
      </c>
      <c r="FV78" s="30">
        <f t="shared" si="65"/>
        <v>78.906321680888141</v>
      </c>
      <c r="FW78" s="30">
        <f t="shared" si="65"/>
        <v>78.452837073526723</v>
      </c>
      <c r="FX78" s="30">
        <f t="shared" si="65"/>
        <v>78.004535147392275</v>
      </c>
      <c r="FY78" s="30">
        <f t="shared" si="65"/>
        <v>77.561327561327545</v>
      </c>
      <c r="FZ78" s="30">
        <f t="shared" si="65"/>
        <v>77.123127970585585</v>
      </c>
      <c r="GA78" s="30">
        <f t="shared" si="65"/>
        <v>76.689851970750837</v>
      </c>
    </row>
    <row r="79" spans="1:183" x14ac:dyDescent="0.25">
      <c r="A79" s="36"/>
      <c r="B79" s="19">
        <f>B75</f>
        <v>215</v>
      </c>
      <c r="C79" s="31">
        <f>C78</f>
        <v>1.5E-3</v>
      </c>
      <c r="D79" s="6">
        <f>D75</f>
        <v>1.0500000000000001E-2</v>
      </c>
      <c r="E79" s="60">
        <f>G75</f>
        <v>0.25</v>
      </c>
      <c r="F79" s="39"/>
      <c r="G79" s="39"/>
      <c r="H79" s="37"/>
      <c r="I79" t="s">
        <v>31</v>
      </c>
      <c r="J79">
        <f>$B$79*$C$79/$D$79/$E$79</f>
        <v>122.85714285714285</v>
      </c>
      <c r="K79">
        <f t="shared" ref="K79:BV79" si="66">$B$79*$C$79/$D$79/$E$79</f>
        <v>122.85714285714285</v>
      </c>
      <c r="L79">
        <f t="shared" si="66"/>
        <v>122.85714285714285</v>
      </c>
      <c r="M79">
        <f t="shared" si="66"/>
        <v>122.85714285714285</v>
      </c>
      <c r="N79">
        <f t="shared" si="66"/>
        <v>122.85714285714285</v>
      </c>
      <c r="O79">
        <f t="shared" si="66"/>
        <v>122.85714285714285</v>
      </c>
      <c r="P79">
        <f t="shared" si="66"/>
        <v>122.85714285714285</v>
      </c>
      <c r="Q79">
        <f t="shared" si="66"/>
        <v>122.85714285714285</v>
      </c>
      <c r="R79">
        <f t="shared" si="66"/>
        <v>122.85714285714285</v>
      </c>
      <c r="S79">
        <f t="shared" si="66"/>
        <v>122.85714285714285</v>
      </c>
      <c r="T79">
        <f t="shared" si="66"/>
        <v>122.85714285714285</v>
      </c>
      <c r="U79">
        <f t="shared" si="66"/>
        <v>122.85714285714285</v>
      </c>
      <c r="V79">
        <f t="shared" si="66"/>
        <v>122.85714285714285</v>
      </c>
      <c r="W79">
        <f t="shared" si="66"/>
        <v>122.85714285714285</v>
      </c>
      <c r="X79">
        <f t="shared" si="66"/>
        <v>122.85714285714285</v>
      </c>
      <c r="Y79">
        <f t="shared" si="66"/>
        <v>122.85714285714285</v>
      </c>
      <c r="Z79">
        <f t="shared" si="66"/>
        <v>122.85714285714285</v>
      </c>
      <c r="AA79">
        <f t="shared" si="66"/>
        <v>122.85714285714285</v>
      </c>
      <c r="AB79">
        <f t="shared" si="66"/>
        <v>122.85714285714285</v>
      </c>
      <c r="AC79">
        <f t="shared" si="66"/>
        <v>122.85714285714285</v>
      </c>
      <c r="AD79">
        <f t="shared" si="66"/>
        <v>122.85714285714285</v>
      </c>
      <c r="AE79">
        <f t="shared" si="66"/>
        <v>122.85714285714285</v>
      </c>
      <c r="AF79">
        <f t="shared" si="66"/>
        <v>122.85714285714285</v>
      </c>
      <c r="AG79">
        <f t="shared" si="66"/>
        <v>122.85714285714285</v>
      </c>
      <c r="AH79">
        <f t="shared" si="66"/>
        <v>122.85714285714285</v>
      </c>
      <c r="AI79">
        <f t="shared" si="66"/>
        <v>122.85714285714285</v>
      </c>
      <c r="AJ79">
        <f t="shared" si="66"/>
        <v>122.85714285714285</v>
      </c>
      <c r="AK79">
        <f t="shared" si="66"/>
        <v>122.85714285714285</v>
      </c>
      <c r="AL79">
        <f t="shared" si="66"/>
        <v>122.85714285714285</v>
      </c>
      <c r="AM79">
        <f t="shared" si="66"/>
        <v>122.85714285714285</v>
      </c>
      <c r="AN79">
        <f t="shared" si="66"/>
        <v>122.85714285714285</v>
      </c>
      <c r="AO79">
        <f t="shared" si="66"/>
        <v>122.85714285714285</v>
      </c>
      <c r="AP79">
        <f t="shared" si="66"/>
        <v>122.85714285714285</v>
      </c>
      <c r="AQ79">
        <f t="shared" si="66"/>
        <v>122.85714285714285</v>
      </c>
      <c r="AR79">
        <f t="shared" si="66"/>
        <v>122.85714285714285</v>
      </c>
      <c r="AS79">
        <f t="shared" si="66"/>
        <v>122.85714285714285</v>
      </c>
      <c r="AT79">
        <f t="shared" si="66"/>
        <v>122.85714285714285</v>
      </c>
      <c r="AU79">
        <f t="shared" si="66"/>
        <v>122.85714285714285</v>
      </c>
      <c r="AV79">
        <f t="shared" si="66"/>
        <v>122.85714285714285</v>
      </c>
      <c r="AW79">
        <f t="shared" si="66"/>
        <v>122.85714285714285</v>
      </c>
      <c r="AX79">
        <f t="shared" si="66"/>
        <v>122.85714285714285</v>
      </c>
      <c r="AY79">
        <f t="shared" si="66"/>
        <v>122.85714285714285</v>
      </c>
      <c r="AZ79">
        <f t="shared" si="66"/>
        <v>122.85714285714285</v>
      </c>
      <c r="BA79">
        <f t="shared" si="66"/>
        <v>122.85714285714285</v>
      </c>
      <c r="BB79">
        <f t="shared" si="66"/>
        <v>122.85714285714285</v>
      </c>
      <c r="BC79">
        <f t="shared" si="66"/>
        <v>122.85714285714285</v>
      </c>
      <c r="BD79">
        <f t="shared" si="66"/>
        <v>122.85714285714285</v>
      </c>
      <c r="BE79">
        <f t="shared" si="66"/>
        <v>122.85714285714285</v>
      </c>
      <c r="BF79">
        <f t="shared" si="66"/>
        <v>122.85714285714285</v>
      </c>
      <c r="BG79">
        <f t="shared" si="66"/>
        <v>122.85714285714285</v>
      </c>
      <c r="BH79">
        <f t="shared" si="66"/>
        <v>122.85714285714285</v>
      </c>
      <c r="BI79">
        <f t="shared" si="66"/>
        <v>122.85714285714285</v>
      </c>
      <c r="BJ79">
        <f t="shared" si="66"/>
        <v>122.85714285714285</v>
      </c>
      <c r="BK79">
        <f t="shared" si="66"/>
        <v>122.85714285714285</v>
      </c>
      <c r="BL79">
        <f t="shared" si="66"/>
        <v>122.85714285714285</v>
      </c>
      <c r="BM79">
        <f t="shared" si="66"/>
        <v>122.85714285714285</v>
      </c>
      <c r="BN79">
        <f t="shared" si="66"/>
        <v>122.85714285714285</v>
      </c>
      <c r="BO79">
        <f t="shared" si="66"/>
        <v>122.85714285714285</v>
      </c>
      <c r="BP79">
        <f t="shared" si="66"/>
        <v>122.85714285714285</v>
      </c>
      <c r="BQ79">
        <f t="shared" si="66"/>
        <v>122.85714285714285</v>
      </c>
      <c r="BR79">
        <f t="shared" si="66"/>
        <v>122.85714285714285</v>
      </c>
      <c r="BS79">
        <f t="shared" si="66"/>
        <v>122.85714285714285</v>
      </c>
      <c r="BT79">
        <f t="shared" si="66"/>
        <v>122.85714285714285</v>
      </c>
      <c r="BU79">
        <f t="shared" si="66"/>
        <v>122.85714285714285</v>
      </c>
      <c r="BV79">
        <f t="shared" si="66"/>
        <v>122.85714285714285</v>
      </c>
      <c r="BW79">
        <f t="shared" ref="BW79:EH79" si="67">$B$79*$C$79/$D$79/$E$79</f>
        <v>122.85714285714285</v>
      </c>
      <c r="BX79">
        <f t="shared" si="67"/>
        <v>122.85714285714285</v>
      </c>
      <c r="BY79">
        <f t="shared" si="67"/>
        <v>122.85714285714285</v>
      </c>
      <c r="BZ79">
        <f t="shared" si="67"/>
        <v>122.85714285714285</v>
      </c>
      <c r="CA79">
        <f t="shared" si="67"/>
        <v>122.85714285714285</v>
      </c>
      <c r="CB79">
        <f t="shared" si="67"/>
        <v>122.85714285714285</v>
      </c>
      <c r="CC79">
        <f t="shared" si="67"/>
        <v>122.85714285714285</v>
      </c>
      <c r="CD79">
        <f t="shared" si="67"/>
        <v>122.85714285714285</v>
      </c>
      <c r="CE79">
        <f t="shared" si="67"/>
        <v>122.85714285714285</v>
      </c>
      <c r="CF79">
        <f t="shared" si="67"/>
        <v>122.85714285714285</v>
      </c>
      <c r="CG79">
        <f t="shared" si="67"/>
        <v>122.85714285714285</v>
      </c>
      <c r="CH79">
        <f t="shared" si="67"/>
        <v>122.85714285714285</v>
      </c>
      <c r="CI79">
        <f t="shared" si="67"/>
        <v>122.85714285714285</v>
      </c>
      <c r="CJ79">
        <f t="shared" si="67"/>
        <v>122.85714285714285</v>
      </c>
      <c r="CK79">
        <f t="shared" si="67"/>
        <v>122.85714285714285</v>
      </c>
      <c r="CL79">
        <f t="shared" si="67"/>
        <v>122.85714285714285</v>
      </c>
      <c r="CM79">
        <f t="shared" si="67"/>
        <v>122.85714285714285</v>
      </c>
      <c r="CN79">
        <f t="shared" si="67"/>
        <v>122.85714285714285</v>
      </c>
      <c r="CO79">
        <f t="shared" si="67"/>
        <v>122.85714285714285</v>
      </c>
      <c r="CP79">
        <f t="shared" si="67"/>
        <v>122.85714285714285</v>
      </c>
      <c r="CQ79">
        <f t="shared" si="67"/>
        <v>122.85714285714285</v>
      </c>
      <c r="CR79">
        <f t="shared" si="67"/>
        <v>122.85714285714285</v>
      </c>
      <c r="CS79">
        <f t="shared" si="67"/>
        <v>122.85714285714285</v>
      </c>
      <c r="CT79">
        <f t="shared" si="67"/>
        <v>122.85714285714285</v>
      </c>
      <c r="CU79">
        <f t="shared" si="67"/>
        <v>122.85714285714285</v>
      </c>
      <c r="CV79">
        <f t="shared" si="67"/>
        <v>122.85714285714285</v>
      </c>
      <c r="CW79">
        <f t="shared" si="67"/>
        <v>122.85714285714285</v>
      </c>
      <c r="CX79">
        <f t="shared" si="67"/>
        <v>122.85714285714285</v>
      </c>
      <c r="CY79">
        <f t="shared" si="67"/>
        <v>122.85714285714285</v>
      </c>
      <c r="CZ79">
        <f t="shared" si="67"/>
        <v>122.85714285714285</v>
      </c>
      <c r="DA79">
        <f t="shared" si="67"/>
        <v>122.85714285714285</v>
      </c>
      <c r="DB79">
        <f t="shared" si="67"/>
        <v>122.85714285714285</v>
      </c>
      <c r="DC79">
        <f t="shared" si="67"/>
        <v>122.85714285714285</v>
      </c>
      <c r="DD79">
        <f t="shared" si="67"/>
        <v>122.85714285714285</v>
      </c>
      <c r="DE79">
        <f t="shared" si="67"/>
        <v>122.85714285714285</v>
      </c>
      <c r="DF79">
        <f t="shared" si="67"/>
        <v>122.85714285714285</v>
      </c>
      <c r="DG79">
        <f t="shared" si="67"/>
        <v>122.85714285714285</v>
      </c>
      <c r="DH79">
        <f t="shared" si="67"/>
        <v>122.85714285714285</v>
      </c>
      <c r="DI79">
        <f t="shared" si="67"/>
        <v>122.85714285714285</v>
      </c>
      <c r="DJ79">
        <f t="shared" si="67"/>
        <v>122.85714285714285</v>
      </c>
      <c r="DK79">
        <f t="shared" si="67"/>
        <v>122.85714285714285</v>
      </c>
      <c r="DL79">
        <f t="shared" si="67"/>
        <v>122.85714285714285</v>
      </c>
      <c r="DM79">
        <f t="shared" si="67"/>
        <v>122.85714285714285</v>
      </c>
      <c r="DN79">
        <f t="shared" si="67"/>
        <v>122.85714285714285</v>
      </c>
      <c r="DO79">
        <f t="shared" si="67"/>
        <v>122.85714285714285</v>
      </c>
      <c r="DP79">
        <f t="shared" si="67"/>
        <v>122.85714285714285</v>
      </c>
      <c r="DQ79">
        <f t="shared" si="67"/>
        <v>122.85714285714285</v>
      </c>
      <c r="DR79">
        <f t="shared" si="67"/>
        <v>122.85714285714285</v>
      </c>
      <c r="DS79">
        <f t="shared" si="67"/>
        <v>122.85714285714285</v>
      </c>
      <c r="DT79">
        <f t="shared" si="67"/>
        <v>122.85714285714285</v>
      </c>
      <c r="DU79">
        <f t="shared" si="67"/>
        <v>122.85714285714285</v>
      </c>
      <c r="DV79">
        <f t="shared" si="67"/>
        <v>122.85714285714285</v>
      </c>
      <c r="DW79">
        <f t="shared" si="67"/>
        <v>122.85714285714285</v>
      </c>
      <c r="DX79">
        <f t="shared" si="67"/>
        <v>122.85714285714285</v>
      </c>
      <c r="DY79">
        <f t="shared" si="67"/>
        <v>122.85714285714285</v>
      </c>
      <c r="DZ79">
        <f t="shared" si="67"/>
        <v>122.85714285714285</v>
      </c>
      <c r="EA79">
        <f t="shared" si="67"/>
        <v>122.85714285714285</v>
      </c>
      <c r="EB79">
        <f t="shared" si="67"/>
        <v>122.85714285714285</v>
      </c>
      <c r="EC79">
        <f t="shared" si="67"/>
        <v>122.85714285714285</v>
      </c>
      <c r="ED79">
        <f t="shared" si="67"/>
        <v>122.85714285714285</v>
      </c>
      <c r="EE79">
        <f t="shared" si="67"/>
        <v>122.85714285714285</v>
      </c>
      <c r="EF79">
        <f t="shared" si="67"/>
        <v>122.85714285714285</v>
      </c>
      <c r="EG79">
        <f t="shared" si="67"/>
        <v>122.85714285714285</v>
      </c>
      <c r="EH79">
        <f t="shared" si="67"/>
        <v>122.85714285714285</v>
      </c>
      <c r="EI79">
        <f t="shared" ref="EI79:GA79" si="68">$B$79*$C$79/$D$79/$E$79</f>
        <v>122.85714285714285</v>
      </c>
      <c r="EJ79">
        <f t="shared" si="68"/>
        <v>122.85714285714285</v>
      </c>
      <c r="EK79">
        <f t="shared" si="68"/>
        <v>122.85714285714285</v>
      </c>
      <c r="EL79">
        <f t="shared" si="68"/>
        <v>122.85714285714285</v>
      </c>
      <c r="EM79">
        <f t="shared" si="68"/>
        <v>122.85714285714285</v>
      </c>
      <c r="EN79">
        <f t="shared" si="68"/>
        <v>122.85714285714285</v>
      </c>
      <c r="EO79">
        <f t="shared" si="68"/>
        <v>122.85714285714285</v>
      </c>
      <c r="EP79">
        <f t="shared" si="68"/>
        <v>122.85714285714285</v>
      </c>
      <c r="EQ79">
        <f t="shared" si="68"/>
        <v>122.85714285714285</v>
      </c>
      <c r="ER79">
        <f t="shared" si="68"/>
        <v>122.85714285714285</v>
      </c>
      <c r="ES79">
        <f t="shared" si="68"/>
        <v>122.85714285714285</v>
      </c>
      <c r="ET79">
        <f t="shared" si="68"/>
        <v>122.85714285714285</v>
      </c>
      <c r="EU79">
        <f t="shared" si="68"/>
        <v>122.85714285714285</v>
      </c>
      <c r="EV79">
        <f t="shared" si="68"/>
        <v>122.85714285714285</v>
      </c>
      <c r="EW79">
        <f t="shared" si="68"/>
        <v>122.85714285714285</v>
      </c>
      <c r="EX79">
        <f t="shared" si="68"/>
        <v>122.85714285714285</v>
      </c>
      <c r="EY79">
        <f t="shared" si="68"/>
        <v>122.85714285714285</v>
      </c>
      <c r="EZ79">
        <f t="shared" si="68"/>
        <v>122.85714285714285</v>
      </c>
      <c r="FA79">
        <f t="shared" si="68"/>
        <v>122.85714285714285</v>
      </c>
      <c r="FB79">
        <f t="shared" si="68"/>
        <v>122.85714285714285</v>
      </c>
      <c r="FC79">
        <f t="shared" si="68"/>
        <v>122.85714285714285</v>
      </c>
      <c r="FD79">
        <f t="shared" si="68"/>
        <v>122.85714285714285</v>
      </c>
      <c r="FE79">
        <f t="shared" si="68"/>
        <v>122.85714285714285</v>
      </c>
      <c r="FF79">
        <f t="shared" si="68"/>
        <v>122.85714285714285</v>
      </c>
      <c r="FG79">
        <f t="shared" si="68"/>
        <v>122.85714285714285</v>
      </c>
      <c r="FH79">
        <f t="shared" si="68"/>
        <v>122.85714285714285</v>
      </c>
      <c r="FI79">
        <f t="shared" si="68"/>
        <v>122.85714285714285</v>
      </c>
      <c r="FJ79">
        <f t="shared" si="68"/>
        <v>122.85714285714285</v>
      </c>
      <c r="FK79">
        <f t="shared" si="68"/>
        <v>122.85714285714285</v>
      </c>
      <c r="FL79">
        <f t="shared" si="68"/>
        <v>122.85714285714285</v>
      </c>
      <c r="FM79">
        <f t="shared" si="68"/>
        <v>122.85714285714285</v>
      </c>
      <c r="FN79">
        <f t="shared" si="68"/>
        <v>122.85714285714285</v>
      </c>
      <c r="FO79">
        <f t="shared" si="68"/>
        <v>122.85714285714285</v>
      </c>
      <c r="FP79">
        <f t="shared" si="68"/>
        <v>122.85714285714285</v>
      </c>
      <c r="FQ79">
        <f t="shared" si="68"/>
        <v>122.85714285714285</v>
      </c>
      <c r="FR79">
        <f t="shared" si="68"/>
        <v>122.85714285714285</v>
      </c>
      <c r="FS79">
        <f t="shared" si="68"/>
        <v>122.85714285714285</v>
      </c>
      <c r="FT79">
        <f t="shared" si="68"/>
        <v>122.85714285714285</v>
      </c>
      <c r="FU79">
        <f t="shared" si="68"/>
        <v>122.85714285714285</v>
      </c>
      <c r="FV79">
        <f t="shared" si="68"/>
        <v>122.85714285714285</v>
      </c>
      <c r="FW79">
        <f t="shared" si="68"/>
        <v>122.85714285714285</v>
      </c>
      <c r="FX79">
        <f t="shared" si="68"/>
        <v>122.85714285714285</v>
      </c>
      <c r="FY79">
        <f t="shared" si="68"/>
        <v>122.85714285714285</v>
      </c>
      <c r="FZ79">
        <f t="shared" si="68"/>
        <v>122.85714285714285</v>
      </c>
      <c r="GA79">
        <f t="shared" si="68"/>
        <v>122.85714285714285</v>
      </c>
    </row>
    <row r="80" spans="1:183" x14ac:dyDescent="0.25">
      <c r="A80" s="38" t="s">
        <v>31</v>
      </c>
      <c r="B80" s="29">
        <f>B79*C79/D79/E79</f>
        <v>122.85714285714285</v>
      </c>
      <c r="C80" s="39"/>
      <c r="D80" s="39"/>
      <c r="E80" s="39"/>
      <c r="F80" s="39"/>
      <c r="G80" s="39"/>
      <c r="H80" s="37"/>
      <c r="I80" t="s">
        <v>32</v>
      </c>
      <c r="J80" s="30">
        <f>$B$84/$C$84/$D$84/$E$84/$H$84/J$36</f>
        <v>910.05291005290997</v>
      </c>
      <c r="K80" s="30">
        <f t="shared" ref="K80:BV80" si="69">$B$84/$C$84/$D$84/$E$84/$H$84/K$36</f>
        <v>758.37742504409164</v>
      </c>
      <c r="L80" s="30">
        <f t="shared" si="69"/>
        <v>650.03779289493571</v>
      </c>
      <c r="M80" s="30">
        <f t="shared" si="69"/>
        <v>568.78306878306876</v>
      </c>
      <c r="N80" s="30">
        <f t="shared" si="69"/>
        <v>505.58495002939446</v>
      </c>
      <c r="O80" s="30">
        <f t="shared" si="69"/>
        <v>455.02645502645498</v>
      </c>
      <c r="P80" s="30">
        <f t="shared" si="69"/>
        <v>413.66041366041367</v>
      </c>
      <c r="Q80" s="30">
        <f t="shared" si="69"/>
        <v>379.18871252204582</v>
      </c>
      <c r="R80" s="30">
        <f t="shared" si="69"/>
        <v>350.02035002035001</v>
      </c>
      <c r="S80" s="30">
        <f t="shared" si="69"/>
        <v>325.01889644746785</v>
      </c>
      <c r="T80" s="30">
        <f t="shared" si="69"/>
        <v>303.35097001763666</v>
      </c>
      <c r="U80" s="30">
        <f t="shared" si="69"/>
        <v>284.39153439153438</v>
      </c>
      <c r="V80" s="30">
        <f t="shared" si="69"/>
        <v>267.66262060379705</v>
      </c>
      <c r="W80" s="30">
        <f t="shared" si="69"/>
        <v>252.79247501469723</v>
      </c>
      <c r="X80" s="30">
        <f t="shared" si="69"/>
        <v>239.48760790866052</v>
      </c>
      <c r="Y80" s="30">
        <f t="shared" si="69"/>
        <v>227.51322751322749</v>
      </c>
      <c r="Z80" s="30">
        <f t="shared" si="69"/>
        <v>216.67926429831192</v>
      </c>
      <c r="AA80" s="30">
        <f t="shared" si="69"/>
        <v>206.83020683020683</v>
      </c>
      <c r="AB80" s="30">
        <f t="shared" si="69"/>
        <v>197.83758914193695</v>
      </c>
      <c r="AC80" s="30">
        <f t="shared" si="69"/>
        <v>189.59435626102291</v>
      </c>
      <c r="AD80" s="30">
        <f t="shared" si="69"/>
        <v>182.010582010582</v>
      </c>
      <c r="AE80" s="30">
        <f t="shared" si="69"/>
        <v>175.010175010175</v>
      </c>
      <c r="AF80" s="30">
        <f t="shared" si="69"/>
        <v>168.52831667646481</v>
      </c>
      <c r="AG80" s="30">
        <f t="shared" si="69"/>
        <v>162.50944822373393</v>
      </c>
      <c r="AH80" s="30">
        <f t="shared" si="69"/>
        <v>156.90567414705345</v>
      </c>
      <c r="AI80" s="30">
        <f t="shared" si="69"/>
        <v>151.67548500881833</v>
      </c>
      <c r="AJ80" s="30">
        <f t="shared" si="69"/>
        <v>146.78272742788872</v>
      </c>
      <c r="AK80" s="30">
        <f t="shared" si="69"/>
        <v>142.19576719576719</v>
      </c>
      <c r="AL80" s="30">
        <f t="shared" si="69"/>
        <v>137.88680455347122</v>
      </c>
      <c r="AM80" s="30">
        <f t="shared" si="69"/>
        <v>133.83131030189853</v>
      </c>
      <c r="AN80" s="30">
        <f t="shared" si="69"/>
        <v>130.00755857898716</v>
      </c>
      <c r="AO80" s="30">
        <f t="shared" si="69"/>
        <v>126.39623750734862</v>
      </c>
      <c r="AP80" s="30">
        <f t="shared" si="69"/>
        <v>122.98012298012297</v>
      </c>
      <c r="AQ80" s="30">
        <f t="shared" si="69"/>
        <v>119.74380395433026</v>
      </c>
      <c r="AR80" s="30">
        <f t="shared" si="69"/>
        <v>116.67345000678334</v>
      </c>
      <c r="AS80" s="30">
        <f t="shared" si="69"/>
        <v>113.75661375661375</v>
      </c>
      <c r="AT80" s="30">
        <f t="shared" si="69"/>
        <v>110.98206220157439</v>
      </c>
      <c r="AU80" s="30">
        <f t="shared" si="69"/>
        <v>108.33963214915596</v>
      </c>
      <c r="AV80" s="30">
        <f t="shared" si="69"/>
        <v>105.82010582010581</v>
      </c>
      <c r="AW80" s="30">
        <f t="shared" si="69"/>
        <v>103.41510341510342</v>
      </c>
      <c r="AX80" s="30">
        <f t="shared" si="69"/>
        <v>101.11699000587889</v>
      </c>
      <c r="AY80" s="30">
        <f t="shared" si="69"/>
        <v>98.918794570968473</v>
      </c>
      <c r="AZ80" s="30">
        <f t="shared" si="69"/>
        <v>96.814139367330853</v>
      </c>
      <c r="BA80" s="30">
        <f t="shared" si="69"/>
        <v>94.797178130511455</v>
      </c>
      <c r="BB80" s="30">
        <f t="shared" si="69"/>
        <v>92.86254184213368</v>
      </c>
      <c r="BC80" s="30">
        <f t="shared" si="69"/>
        <v>91.005291005290999</v>
      </c>
      <c r="BD80" s="30">
        <f t="shared" si="69"/>
        <v>89.220873534599022</v>
      </c>
      <c r="BE80" s="30">
        <f t="shared" si="69"/>
        <v>87.505087505087502</v>
      </c>
      <c r="BF80" s="30">
        <f t="shared" si="69"/>
        <v>85.85404811819906</v>
      </c>
      <c r="BG80" s="30">
        <f t="shared" si="69"/>
        <v>84.264158338232406</v>
      </c>
      <c r="BH80" s="30">
        <f t="shared" si="69"/>
        <v>82.732082732082731</v>
      </c>
      <c r="BI80" s="30">
        <f t="shared" si="69"/>
        <v>81.254724111866963</v>
      </c>
      <c r="BJ80" s="30">
        <f t="shared" si="69"/>
        <v>79.829202636220174</v>
      </c>
      <c r="BK80" s="30">
        <f t="shared" si="69"/>
        <v>78.452837073526723</v>
      </c>
      <c r="BL80" s="30">
        <f t="shared" si="69"/>
        <v>77.1231279705856</v>
      </c>
      <c r="BM80" s="30">
        <f t="shared" si="69"/>
        <v>75.837742504409164</v>
      </c>
      <c r="BN80" s="30">
        <f t="shared" si="69"/>
        <v>74.594500824009017</v>
      </c>
      <c r="BO80" s="30">
        <f t="shared" si="69"/>
        <v>73.391363713944358</v>
      </c>
      <c r="BP80" s="30">
        <f t="shared" si="69"/>
        <v>72.226421432770636</v>
      </c>
      <c r="BQ80" s="30">
        <f t="shared" si="69"/>
        <v>71.097883597883595</v>
      </c>
      <c r="BR80" s="30">
        <f t="shared" si="69"/>
        <v>70.004070004070002</v>
      </c>
      <c r="BS80" s="30">
        <f t="shared" si="69"/>
        <v>68.943402276735611</v>
      </c>
      <c r="BT80" s="30">
        <f t="shared" si="69"/>
        <v>67.914396272605231</v>
      </c>
      <c r="BU80" s="30">
        <f t="shared" si="69"/>
        <v>66.915655150949263</v>
      </c>
      <c r="BV80" s="30">
        <f t="shared" si="69"/>
        <v>65.945863047312315</v>
      </c>
      <c r="BW80" s="30">
        <f t="shared" ref="BW80:EH80" si="70">$B$84/$C$84/$D$84/$E$84/$H$84/BW$36</f>
        <v>65.003779289493579</v>
      </c>
      <c r="BX80" s="30">
        <f t="shared" si="70"/>
        <v>64.088233102317602</v>
      </c>
      <c r="BY80" s="30">
        <f t="shared" si="70"/>
        <v>63.198118753674308</v>
      </c>
      <c r="BZ80" s="30">
        <f t="shared" si="70"/>
        <v>62.332391099514382</v>
      </c>
      <c r="CA80" s="30">
        <f t="shared" si="70"/>
        <v>61.490061490061485</v>
      </c>
      <c r="CB80" s="30">
        <f t="shared" si="70"/>
        <v>60.670194003527335</v>
      </c>
      <c r="CC80" s="30">
        <f t="shared" si="70"/>
        <v>59.87190197716513</v>
      </c>
      <c r="CD80" s="30">
        <f t="shared" si="70"/>
        <v>59.094344808630517</v>
      </c>
      <c r="CE80" s="30">
        <f t="shared" si="70"/>
        <v>58.33672500339167</v>
      </c>
      <c r="CF80" s="30">
        <f t="shared" si="70"/>
        <v>57.598285446386711</v>
      </c>
      <c r="CG80" s="30">
        <f t="shared" si="70"/>
        <v>56.878306878306873</v>
      </c>
      <c r="CH80" s="30">
        <f t="shared" si="70"/>
        <v>56.176105558821604</v>
      </c>
      <c r="CI80" s="30">
        <f t="shared" si="70"/>
        <v>55.491031100787197</v>
      </c>
      <c r="CJ80" s="30">
        <f t="shared" si="70"/>
        <v>54.822464461018676</v>
      </c>
      <c r="CK80" s="30">
        <f t="shared" si="70"/>
        <v>54.16981607457798</v>
      </c>
      <c r="CL80" s="30">
        <f t="shared" si="70"/>
        <v>53.532524120759412</v>
      </c>
      <c r="CM80" s="30">
        <f t="shared" si="70"/>
        <v>52.910052910052904</v>
      </c>
      <c r="CN80" s="30">
        <f t="shared" si="70"/>
        <v>52.301891382351151</v>
      </c>
      <c r="CO80" s="30">
        <f t="shared" si="70"/>
        <v>51.707551707551708</v>
      </c>
      <c r="CP80" s="30">
        <f t="shared" si="70"/>
        <v>51.12656798050056</v>
      </c>
      <c r="CQ80" s="30">
        <f t="shared" si="70"/>
        <v>50.558495002939445</v>
      </c>
      <c r="CR80" s="30">
        <f t="shared" si="70"/>
        <v>50.002907145764283</v>
      </c>
      <c r="CS80" s="30">
        <f t="shared" si="70"/>
        <v>49.459397285484236</v>
      </c>
      <c r="CT80" s="30">
        <f t="shared" si="70"/>
        <v>48.927575809296236</v>
      </c>
      <c r="CU80" s="30">
        <f t="shared" si="70"/>
        <v>48.407069683665426</v>
      </c>
      <c r="CV80" s="30">
        <f t="shared" si="70"/>
        <v>47.897521581732107</v>
      </c>
      <c r="CW80" s="30">
        <f t="shared" si="70"/>
        <v>47.398589065255727</v>
      </c>
      <c r="CX80" s="30">
        <f t="shared" si="70"/>
        <v>46.909943817160311</v>
      </c>
      <c r="CY80" s="30">
        <f t="shared" si="70"/>
        <v>46.43127092106684</v>
      </c>
      <c r="CZ80" s="30">
        <f t="shared" si="70"/>
        <v>45.962268184490405</v>
      </c>
      <c r="DA80" s="30">
        <f t="shared" si="70"/>
        <v>45.5026455026455</v>
      </c>
      <c r="DB80" s="30">
        <f t="shared" si="70"/>
        <v>45.052124260045048</v>
      </c>
      <c r="DC80" s="30">
        <f t="shared" si="70"/>
        <v>44.610436767299511</v>
      </c>
      <c r="DD80" s="30">
        <f t="shared" si="70"/>
        <v>44.177325730723787</v>
      </c>
      <c r="DE80" s="30">
        <f t="shared" si="70"/>
        <v>43.752543752543751</v>
      </c>
      <c r="DF80" s="30">
        <f t="shared" si="70"/>
        <v>43.335852859662381</v>
      </c>
      <c r="DG80" s="30">
        <f t="shared" si="70"/>
        <v>42.92702405909953</v>
      </c>
      <c r="DH80" s="30">
        <f t="shared" si="70"/>
        <v>42.525836918360284</v>
      </c>
      <c r="DI80" s="30">
        <f t="shared" si="70"/>
        <v>42.132079169116203</v>
      </c>
      <c r="DJ80" s="30">
        <f t="shared" si="70"/>
        <v>41.745546332702297</v>
      </c>
      <c r="DK80" s="30">
        <f t="shared" si="70"/>
        <v>41.366041366041365</v>
      </c>
      <c r="DL80" s="30">
        <f t="shared" si="70"/>
        <v>40.993374326707659</v>
      </c>
      <c r="DM80" s="30">
        <f t="shared" si="70"/>
        <v>40.627362055933482</v>
      </c>
      <c r="DN80" s="30">
        <f t="shared" si="70"/>
        <v>40.267827878447349</v>
      </c>
      <c r="DO80" s="30">
        <f t="shared" si="70"/>
        <v>39.914601318110087</v>
      </c>
      <c r="DP80" s="30">
        <f t="shared" si="70"/>
        <v>39.567517828387395</v>
      </c>
      <c r="DQ80" s="30">
        <f t="shared" si="70"/>
        <v>39.226418536763362</v>
      </c>
      <c r="DR80" s="30">
        <f t="shared" si="70"/>
        <v>38.891150002261114</v>
      </c>
      <c r="DS80" s="30">
        <f t="shared" si="70"/>
        <v>38.5615639852928</v>
      </c>
      <c r="DT80" s="30">
        <f t="shared" si="70"/>
        <v>38.237517229113863</v>
      </c>
      <c r="DU80" s="30">
        <f t="shared" si="70"/>
        <v>37.918871252204582</v>
      </c>
      <c r="DV80" s="30">
        <f t="shared" si="70"/>
        <v>37.605492150946695</v>
      </c>
      <c r="DW80" s="30">
        <f t="shared" si="70"/>
        <v>37.297250412004509</v>
      </c>
      <c r="DX80" s="30">
        <f t="shared" si="70"/>
        <v>36.994020733858129</v>
      </c>
      <c r="DY80" s="30">
        <f t="shared" si="70"/>
        <v>36.695681856972179</v>
      </c>
      <c r="DZ80" s="30">
        <f t="shared" si="70"/>
        <v>36.402116402116398</v>
      </c>
      <c r="EA80" s="30">
        <f t="shared" si="70"/>
        <v>36.113210716385318</v>
      </c>
      <c r="EB80" s="30">
        <f t="shared" si="70"/>
        <v>35.828854726492523</v>
      </c>
      <c r="EC80" s="30">
        <f t="shared" si="70"/>
        <v>35.548941798941797</v>
      </c>
      <c r="ED80" s="30">
        <f t="shared" si="70"/>
        <v>35.273368606701936</v>
      </c>
      <c r="EE80" s="30">
        <f t="shared" si="70"/>
        <v>35.002035002035001</v>
      </c>
      <c r="EF80" s="30">
        <f t="shared" si="70"/>
        <v>34.73484389514924</v>
      </c>
      <c r="EG80" s="30">
        <f t="shared" si="70"/>
        <v>34.471701138367806</v>
      </c>
      <c r="EH80" s="30">
        <f t="shared" si="70"/>
        <v>34.21251541552293</v>
      </c>
      <c r="EI80" s="30">
        <f t="shared" ref="EI80:GA80" si="71">$B$84/$C$84/$D$84/$E$84/$H$84/EI$36</f>
        <v>33.957198136302615</v>
      </c>
      <c r="EJ80" s="30">
        <f t="shared" si="71"/>
        <v>33.705663335292961</v>
      </c>
      <c r="EK80" s="30">
        <f t="shared" si="71"/>
        <v>33.457827575474631</v>
      </c>
      <c r="EL80" s="30">
        <f t="shared" si="71"/>
        <v>33.21360985594562</v>
      </c>
      <c r="EM80" s="30">
        <f t="shared" si="71"/>
        <v>32.972931523656158</v>
      </c>
      <c r="EN80" s="30">
        <f t="shared" si="71"/>
        <v>32.735716188953596</v>
      </c>
      <c r="EO80" s="30">
        <f t="shared" si="71"/>
        <v>32.50188964474679</v>
      </c>
      <c r="EP80" s="30">
        <f t="shared" si="71"/>
        <v>32.271379789110284</v>
      </c>
      <c r="EQ80" s="30">
        <f t="shared" si="71"/>
        <v>32.044116551158801</v>
      </c>
      <c r="ER80" s="30">
        <f t="shared" si="71"/>
        <v>31.820031820031819</v>
      </c>
      <c r="ES80" s="30">
        <f t="shared" si="71"/>
        <v>31.599059376837154</v>
      </c>
      <c r="ET80" s="30">
        <f t="shared" si="71"/>
        <v>31.381134829410691</v>
      </c>
      <c r="EU80" s="30">
        <f t="shared" si="71"/>
        <v>31.166195549757191</v>
      </c>
      <c r="EV80" s="30">
        <f t="shared" si="71"/>
        <v>30.954180614044557</v>
      </c>
      <c r="EW80" s="30">
        <f t="shared" si="71"/>
        <v>30.745030745030743</v>
      </c>
      <c r="EX80" s="30">
        <f t="shared" si="71"/>
        <v>30.53868825680906</v>
      </c>
      <c r="EY80" s="30">
        <f t="shared" si="71"/>
        <v>30.335097001763668</v>
      </c>
      <c r="EZ80" s="30">
        <f t="shared" si="71"/>
        <v>30.134202319632781</v>
      </c>
      <c r="FA80" s="30">
        <f t="shared" si="71"/>
        <v>29.935950988582565</v>
      </c>
      <c r="FB80" s="30">
        <f t="shared" si="71"/>
        <v>29.740291178199673</v>
      </c>
      <c r="FC80" s="30">
        <f t="shared" si="71"/>
        <v>29.547172404315258</v>
      </c>
      <c r="FD80" s="30">
        <f t="shared" si="71"/>
        <v>29.356545485577744</v>
      </c>
      <c r="FE80" s="30">
        <f t="shared" si="71"/>
        <v>29.168362501695835</v>
      </c>
      <c r="FF80" s="30">
        <f t="shared" si="71"/>
        <v>28.982576753277389</v>
      </c>
      <c r="FG80" s="30">
        <f t="shared" si="71"/>
        <v>28.799142723193356</v>
      </c>
      <c r="FH80" s="30">
        <f t="shared" si="71"/>
        <v>28.618016039399684</v>
      </c>
      <c r="FI80" s="30">
        <f t="shared" si="71"/>
        <v>28.439153439153436</v>
      </c>
      <c r="FJ80" s="30">
        <f t="shared" si="71"/>
        <v>28.262512734562424</v>
      </c>
      <c r="FK80" s="30">
        <f t="shared" si="71"/>
        <v>28.088052779410802</v>
      </c>
      <c r="FL80" s="30">
        <f t="shared" si="71"/>
        <v>27.91573343720583</v>
      </c>
      <c r="FM80" s="30">
        <f t="shared" si="71"/>
        <v>27.745515550393598</v>
      </c>
      <c r="FN80" s="30">
        <f t="shared" si="71"/>
        <v>27.577360910694242</v>
      </c>
      <c r="FO80" s="30">
        <f t="shared" si="71"/>
        <v>27.411232230509338</v>
      </c>
      <c r="FP80" s="30">
        <f t="shared" si="71"/>
        <v>27.247093115356588</v>
      </c>
      <c r="FQ80" s="30">
        <f t="shared" si="71"/>
        <v>27.08490803728899</v>
      </c>
      <c r="FR80" s="30">
        <f t="shared" si="71"/>
        <v>26.924642309257692</v>
      </c>
      <c r="FS80" s="30">
        <f t="shared" si="71"/>
        <v>26.766262060379706</v>
      </c>
      <c r="FT80" s="30">
        <f t="shared" si="71"/>
        <v>26.609734212073391</v>
      </c>
      <c r="FU80" s="30">
        <f t="shared" si="71"/>
        <v>26.455026455026452</v>
      </c>
      <c r="FV80" s="30">
        <f t="shared" si="71"/>
        <v>26.302107226962718</v>
      </c>
      <c r="FW80" s="30">
        <f t="shared" si="71"/>
        <v>26.150945691175576</v>
      </c>
      <c r="FX80" s="30">
        <f t="shared" si="71"/>
        <v>26.001511715797427</v>
      </c>
      <c r="FY80" s="30">
        <f t="shared" si="71"/>
        <v>25.853775853775854</v>
      </c>
      <c r="FZ80" s="30">
        <f t="shared" si="71"/>
        <v>25.70770932352853</v>
      </c>
      <c r="GA80" s="30">
        <f t="shared" si="71"/>
        <v>25.56328399025028</v>
      </c>
    </row>
    <row r="81" spans="1:183" x14ac:dyDescent="0.25">
      <c r="A81" s="36"/>
      <c r="B81" s="39"/>
      <c r="C81" s="39"/>
      <c r="D81" s="39"/>
      <c r="E81" s="39"/>
      <c r="F81" s="39"/>
      <c r="G81" s="39"/>
      <c r="H81" s="37"/>
    </row>
    <row r="82" spans="1:183" x14ac:dyDescent="0.25">
      <c r="A82" s="36"/>
      <c r="B82" s="39"/>
      <c r="C82" s="39"/>
      <c r="D82" s="39"/>
      <c r="E82" s="39"/>
      <c r="F82" s="39"/>
      <c r="G82" s="39"/>
      <c r="H82" s="37"/>
      <c r="I82" t="s">
        <v>33</v>
      </c>
      <c r="J82">
        <f>J$36</f>
        <v>30</v>
      </c>
      <c r="K82">
        <f t="shared" ref="K82:BV82" si="72">K$36</f>
        <v>36</v>
      </c>
      <c r="L82">
        <f t="shared" si="72"/>
        <v>42</v>
      </c>
      <c r="M82">
        <f t="shared" si="72"/>
        <v>48</v>
      </c>
      <c r="N82">
        <f t="shared" si="72"/>
        <v>54</v>
      </c>
      <c r="O82">
        <f t="shared" si="72"/>
        <v>60</v>
      </c>
      <c r="P82">
        <f t="shared" si="72"/>
        <v>66</v>
      </c>
      <c r="Q82">
        <f t="shared" si="72"/>
        <v>72</v>
      </c>
      <c r="R82">
        <f t="shared" si="72"/>
        <v>78</v>
      </c>
      <c r="S82">
        <f t="shared" si="72"/>
        <v>84</v>
      </c>
      <c r="T82">
        <f t="shared" si="72"/>
        <v>90</v>
      </c>
      <c r="U82">
        <f t="shared" si="72"/>
        <v>96</v>
      </c>
      <c r="V82">
        <f t="shared" si="72"/>
        <v>102</v>
      </c>
      <c r="W82">
        <f t="shared" si="72"/>
        <v>108</v>
      </c>
      <c r="X82">
        <f t="shared" si="72"/>
        <v>114</v>
      </c>
      <c r="Y82">
        <f t="shared" si="72"/>
        <v>120</v>
      </c>
      <c r="Z82">
        <f t="shared" si="72"/>
        <v>126</v>
      </c>
      <c r="AA82">
        <f t="shared" si="72"/>
        <v>132</v>
      </c>
      <c r="AB82">
        <f t="shared" si="72"/>
        <v>138</v>
      </c>
      <c r="AC82">
        <f t="shared" si="72"/>
        <v>144</v>
      </c>
      <c r="AD82">
        <f t="shared" si="72"/>
        <v>150</v>
      </c>
      <c r="AE82">
        <f t="shared" si="72"/>
        <v>156</v>
      </c>
      <c r="AF82">
        <f t="shared" si="72"/>
        <v>162</v>
      </c>
      <c r="AG82">
        <f t="shared" si="72"/>
        <v>168</v>
      </c>
      <c r="AH82">
        <f t="shared" si="72"/>
        <v>174</v>
      </c>
      <c r="AI82">
        <f t="shared" si="72"/>
        <v>180</v>
      </c>
      <c r="AJ82">
        <f t="shared" si="72"/>
        <v>186</v>
      </c>
      <c r="AK82">
        <f t="shared" si="72"/>
        <v>192</v>
      </c>
      <c r="AL82">
        <f t="shared" si="72"/>
        <v>198</v>
      </c>
      <c r="AM82">
        <f t="shared" si="72"/>
        <v>204</v>
      </c>
      <c r="AN82">
        <f t="shared" si="72"/>
        <v>210</v>
      </c>
      <c r="AO82">
        <f t="shared" si="72"/>
        <v>216</v>
      </c>
      <c r="AP82">
        <f t="shared" si="72"/>
        <v>222</v>
      </c>
      <c r="AQ82">
        <f t="shared" si="72"/>
        <v>228</v>
      </c>
      <c r="AR82">
        <f t="shared" si="72"/>
        <v>234</v>
      </c>
      <c r="AS82">
        <f t="shared" si="72"/>
        <v>240</v>
      </c>
      <c r="AT82">
        <f t="shared" si="72"/>
        <v>246</v>
      </c>
      <c r="AU82">
        <f t="shared" si="72"/>
        <v>252</v>
      </c>
      <c r="AV82">
        <f t="shared" si="72"/>
        <v>258</v>
      </c>
      <c r="AW82">
        <f t="shared" si="72"/>
        <v>264</v>
      </c>
      <c r="AX82">
        <f t="shared" si="72"/>
        <v>270</v>
      </c>
      <c r="AY82">
        <f t="shared" si="72"/>
        <v>276</v>
      </c>
      <c r="AZ82">
        <f t="shared" si="72"/>
        <v>282</v>
      </c>
      <c r="BA82">
        <f t="shared" si="72"/>
        <v>288</v>
      </c>
      <c r="BB82">
        <f t="shared" si="72"/>
        <v>294</v>
      </c>
      <c r="BC82">
        <f t="shared" si="72"/>
        <v>300</v>
      </c>
      <c r="BD82">
        <f t="shared" si="72"/>
        <v>306</v>
      </c>
      <c r="BE82">
        <f t="shared" si="72"/>
        <v>312</v>
      </c>
      <c r="BF82">
        <f t="shared" si="72"/>
        <v>318</v>
      </c>
      <c r="BG82">
        <f t="shared" si="72"/>
        <v>324</v>
      </c>
      <c r="BH82">
        <f t="shared" si="72"/>
        <v>330</v>
      </c>
      <c r="BI82">
        <f t="shared" si="72"/>
        <v>336</v>
      </c>
      <c r="BJ82">
        <f t="shared" si="72"/>
        <v>342</v>
      </c>
      <c r="BK82">
        <f t="shared" si="72"/>
        <v>348</v>
      </c>
      <c r="BL82">
        <f t="shared" si="72"/>
        <v>354</v>
      </c>
      <c r="BM82">
        <f t="shared" si="72"/>
        <v>360</v>
      </c>
      <c r="BN82">
        <f t="shared" si="72"/>
        <v>366</v>
      </c>
      <c r="BO82">
        <f t="shared" si="72"/>
        <v>372</v>
      </c>
      <c r="BP82">
        <f t="shared" si="72"/>
        <v>378</v>
      </c>
      <c r="BQ82">
        <f t="shared" si="72"/>
        <v>384</v>
      </c>
      <c r="BR82">
        <f t="shared" si="72"/>
        <v>390</v>
      </c>
      <c r="BS82">
        <f t="shared" si="72"/>
        <v>396</v>
      </c>
      <c r="BT82">
        <f t="shared" si="72"/>
        <v>402</v>
      </c>
      <c r="BU82">
        <f t="shared" si="72"/>
        <v>408</v>
      </c>
      <c r="BV82">
        <f t="shared" si="72"/>
        <v>414</v>
      </c>
      <c r="BW82">
        <f t="shared" ref="BW82:EH82" si="73">BW$36</f>
        <v>420</v>
      </c>
      <c r="BX82">
        <f t="shared" si="73"/>
        <v>426</v>
      </c>
      <c r="BY82">
        <f t="shared" si="73"/>
        <v>432</v>
      </c>
      <c r="BZ82">
        <f t="shared" si="73"/>
        <v>438</v>
      </c>
      <c r="CA82">
        <f t="shared" si="73"/>
        <v>444</v>
      </c>
      <c r="CB82">
        <f t="shared" si="73"/>
        <v>450</v>
      </c>
      <c r="CC82">
        <f t="shared" si="73"/>
        <v>456</v>
      </c>
      <c r="CD82">
        <f t="shared" si="73"/>
        <v>462</v>
      </c>
      <c r="CE82">
        <f t="shared" si="73"/>
        <v>468</v>
      </c>
      <c r="CF82">
        <f t="shared" si="73"/>
        <v>474</v>
      </c>
      <c r="CG82">
        <f t="shared" si="73"/>
        <v>480</v>
      </c>
      <c r="CH82">
        <f t="shared" si="73"/>
        <v>486</v>
      </c>
      <c r="CI82">
        <f t="shared" si="73"/>
        <v>492</v>
      </c>
      <c r="CJ82">
        <f t="shared" si="73"/>
        <v>498</v>
      </c>
      <c r="CK82">
        <f t="shared" si="73"/>
        <v>504</v>
      </c>
      <c r="CL82">
        <f t="shared" si="73"/>
        <v>510</v>
      </c>
      <c r="CM82">
        <f t="shared" si="73"/>
        <v>516</v>
      </c>
      <c r="CN82">
        <f t="shared" si="73"/>
        <v>522</v>
      </c>
      <c r="CO82">
        <f t="shared" si="73"/>
        <v>528</v>
      </c>
      <c r="CP82">
        <f t="shared" si="73"/>
        <v>534</v>
      </c>
      <c r="CQ82">
        <f t="shared" si="73"/>
        <v>540</v>
      </c>
      <c r="CR82">
        <f t="shared" si="73"/>
        <v>546</v>
      </c>
      <c r="CS82">
        <f t="shared" si="73"/>
        <v>552</v>
      </c>
      <c r="CT82">
        <f t="shared" si="73"/>
        <v>558</v>
      </c>
      <c r="CU82">
        <f t="shared" si="73"/>
        <v>564</v>
      </c>
      <c r="CV82">
        <f t="shared" si="73"/>
        <v>570</v>
      </c>
      <c r="CW82">
        <f t="shared" si="73"/>
        <v>576</v>
      </c>
      <c r="CX82">
        <f t="shared" si="73"/>
        <v>582</v>
      </c>
      <c r="CY82">
        <f t="shared" si="73"/>
        <v>588</v>
      </c>
      <c r="CZ82">
        <f t="shared" si="73"/>
        <v>594</v>
      </c>
      <c r="DA82">
        <f t="shared" si="73"/>
        <v>600</v>
      </c>
      <c r="DB82">
        <f t="shared" si="73"/>
        <v>606</v>
      </c>
      <c r="DC82">
        <f t="shared" si="73"/>
        <v>612</v>
      </c>
      <c r="DD82">
        <f t="shared" si="73"/>
        <v>618</v>
      </c>
      <c r="DE82">
        <f t="shared" si="73"/>
        <v>624</v>
      </c>
      <c r="DF82">
        <f t="shared" si="73"/>
        <v>630</v>
      </c>
      <c r="DG82">
        <f t="shared" si="73"/>
        <v>636</v>
      </c>
      <c r="DH82">
        <f t="shared" si="73"/>
        <v>642</v>
      </c>
      <c r="DI82">
        <f t="shared" si="73"/>
        <v>648</v>
      </c>
      <c r="DJ82">
        <f t="shared" si="73"/>
        <v>654</v>
      </c>
      <c r="DK82">
        <f t="shared" si="73"/>
        <v>660</v>
      </c>
      <c r="DL82">
        <f t="shared" si="73"/>
        <v>666</v>
      </c>
      <c r="DM82">
        <f t="shared" si="73"/>
        <v>672</v>
      </c>
      <c r="DN82">
        <f t="shared" si="73"/>
        <v>678</v>
      </c>
      <c r="DO82">
        <f t="shared" si="73"/>
        <v>684</v>
      </c>
      <c r="DP82">
        <f t="shared" si="73"/>
        <v>690</v>
      </c>
      <c r="DQ82">
        <f t="shared" si="73"/>
        <v>696</v>
      </c>
      <c r="DR82">
        <f t="shared" si="73"/>
        <v>702</v>
      </c>
      <c r="DS82">
        <f t="shared" si="73"/>
        <v>708</v>
      </c>
      <c r="DT82">
        <f t="shared" si="73"/>
        <v>714</v>
      </c>
      <c r="DU82">
        <f t="shared" si="73"/>
        <v>720</v>
      </c>
      <c r="DV82">
        <f t="shared" si="73"/>
        <v>726</v>
      </c>
      <c r="DW82">
        <f t="shared" si="73"/>
        <v>732</v>
      </c>
      <c r="DX82">
        <f t="shared" si="73"/>
        <v>738</v>
      </c>
      <c r="DY82">
        <f t="shared" si="73"/>
        <v>744</v>
      </c>
      <c r="DZ82">
        <f t="shared" si="73"/>
        <v>750</v>
      </c>
      <c r="EA82">
        <f t="shared" si="73"/>
        <v>756</v>
      </c>
      <c r="EB82">
        <f t="shared" si="73"/>
        <v>762</v>
      </c>
      <c r="EC82">
        <f t="shared" si="73"/>
        <v>768</v>
      </c>
      <c r="ED82">
        <f t="shared" si="73"/>
        <v>774</v>
      </c>
      <c r="EE82">
        <f t="shared" si="73"/>
        <v>780</v>
      </c>
      <c r="EF82">
        <f t="shared" si="73"/>
        <v>786</v>
      </c>
      <c r="EG82">
        <f t="shared" si="73"/>
        <v>792</v>
      </c>
      <c r="EH82">
        <f t="shared" si="73"/>
        <v>798</v>
      </c>
      <c r="EI82">
        <f t="shared" ref="EI82:GA82" si="74">EI$36</f>
        <v>804</v>
      </c>
      <c r="EJ82">
        <f t="shared" si="74"/>
        <v>810</v>
      </c>
      <c r="EK82">
        <f t="shared" si="74"/>
        <v>816</v>
      </c>
      <c r="EL82">
        <f t="shared" si="74"/>
        <v>822</v>
      </c>
      <c r="EM82">
        <f t="shared" si="74"/>
        <v>828</v>
      </c>
      <c r="EN82">
        <f t="shared" si="74"/>
        <v>834</v>
      </c>
      <c r="EO82">
        <f t="shared" si="74"/>
        <v>840</v>
      </c>
      <c r="EP82">
        <f t="shared" si="74"/>
        <v>846</v>
      </c>
      <c r="EQ82">
        <f t="shared" si="74"/>
        <v>852</v>
      </c>
      <c r="ER82">
        <f t="shared" si="74"/>
        <v>858</v>
      </c>
      <c r="ES82">
        <f t="shared" si="74"/>
        <v>864</v>
      </c>
      <c r="ET82">
        <f t="shared" si="74"/>
        <v>870</v>
      </c>
      <c r="EU82">
        <f t="shared" si="74"/>
        <v>876</v>
      </c>
      <c r="EV82">
        <f t="shared" si="74"/>
        <v>882</v>
      </c>
      <c r="EW82">
        <f t="shared" si="74"/>
        <v>888</v>
      </c>
      <c r="EX82">
        <f t="shared" si="74"/>
        <v>894</v>
      </c>
      <c r="EY82">
        <f t="shared" si="74"/>
        <v>900</v>
      </c>
      <c r="EZ82">
        <f t="shared" si="74"/>
        <v>906</v>
      </c>
      <c r="FA82">
        <f t="shared" si="74"/>
        <v>912</v>
      </c>
      <c r="FB82">
        <f t="shared" si="74"/>
        <v>918</v>
      </c>
      <c r="FC82">
        <f t="shared" si="74"/>
        <v>924</v>
      </c>
      <c r="FD82">
        <f t="shared" si="74"/>
        <v>930</v>
      </c>
      <c r="FE82">
        <f t="shared" si="74"/>
        <v>936</v>
      </c>
      <c r="FF82">
        <f t="shared" si="74"/>
        <v>942</v>
      </c>
      <c r="FG82">
        <f t="shared" si="74"/>
        <v>948</v>
      </c>
      <c r="FH82">
        <f t="shared" si="74"/>
        <v>954</v>
      </c>
      <c r="FI82">
        <f t="shared" si="74"/>
        <v>960</v>
      </c>
      <c r="FJ82">
        <f t="shared" si="74"/>
        <v>966</v>
      </c>
      <c r="FK82">
        <f t="shared" si="74"/>
        <v>972</v>
      </c>
      <c r="FL82">
        <f t="shared" si="74"/>
        <v>978</v>
      </c>
      <c r="FM82">
        <f t="shared" si="74"/>
        <v>984</v>
      </c>
      <c r="FN82">
        <f t="shared" si="74"/>
        <v>990</v>
      </c>
      <c r="FO82">
        <f t="shared" si="74"/>
        <v>996</v>
      </c>
      <c r="FP82">
        <f t="shared" si="74"/>
        <v>1002</v>
      </c>
      <c r="FQ82">
        <f t="shared" si="74"/>
        <v>1008</v>
      </c>
      <c r="FR82">
        <f t="shared" si="74"/>
        <v>1014</v>
      </c>
      <c r="FS82">
        <f t="shared" si="74"/>
        <v>1020</v>
      </c>
      <c r="FT82">
        <f t="shared" si="74"/>
        <v>1026</v>
      </c>
      <c r="FU82">
        <f t="shared" si="74"/>
        <v>1032</v>
      </c>
      <c r="FV82">
        <f t="shared" si="74"/>
        <v>1038</v>
      </c>
      <c r="FW82">
        <f t="shared" si="74"/>
        <v>1044</v>
      </c>
      <c r="FX82">
        <f t="shared" si="74"/>
        <v>1050</v>
      </c>
      <c r="FY82">
        <f t="shared" si="74"/>
        <v>1056</v>
      </c>
      <c r="FZ82">
        <f t="shared" si="74"/>
        <v>1062</v>
      </c>
      <c r="GA82">
        <f t="shared" si="74"/>
        <v>1068</v>
      </c>
    </row>
    <row r="83" spans="1:183" ht="18" x14ac:dyDescent="0.25">
      <c r="A83" s="36"/>
      <c r="B83" s="2" t="s">
        <v>14</v>
      </c>
      <c r="C83" s="40"/>
      <c r="D83" s="2" t="s">
        <v>12</v>
      </c>
      <c r="E83" s="2" t="s">
        <v>16</v>
      </c>
      <c r="F83" s="2" t="s">
        <v>28</v>
      </c>
      <c r="G83" s="2" t="s">
        <v>13</v>
      </c>
      <c r="H83" s="41" t="s">
        <v>15</v>
      </c>
      <c r="I83" t="s">
        <v>38</v>
      </c>
      <c r="J83" s="30">
        <f t="shared" ref="J83:BU83" si="75">MIN($B$22,J78,MAX(J79,J80))</f>
        <v>245.71428571428569</v>
      </c>
      <c r="K83" s="30">
        <f t="shared" si="75"/>
        <v>245.71428571428569</v>
      </c>
      <c r="L83" s="30">
        <f t="shared" si="75"/>
        <v>245.71428571428569</v>
      </c>
      <c r="M83" s="30">
        <f t="shared" si="75"/>
        <v>245.71428571428569</v>
      </c>
      <c r="N83" s="30">
        <f t="shared" si="75"/>
        <v>245.71428571428569</v>
      </c>
      <c r="O83" s="30">
        <f t="shared" si="75"/>
        <v>245.71428571428569</v>
      </c>
      <c r="P83" s="30">
        <f t="shared" si="75"/>
        <v>245.71428571428569</v>
      </c>
      <c r="Q83" s="30">
        <f t="shared" si="75"/>
        <v>245.71428571428569</v>
      </c>
      <c r="R83" s="30">
        <f t="shared" si="75"/>
        <v>245.71428571428569</v>
      </c>
      <c r="S83" s="30">
        <f t="shared" si="75"/>
        <v>245.71428571428569</v>
      </c>
      <c r="T83" s="30">
        <f t="shared" si="75"/>
        <v>245.71428571428569</v>
      </c>
      <c r="U83" s="30">
        <f t="shared" si="75"/>
        <v>245.71428571428569</v>
      </c>
      <c r="V83" s="30">
        <f t="shared" si="75"/>
        <v>245.71428571428569</v>
      </c>
      <c r="W83" s="30">
        <f t="shared" si="75"/>
        <v>245.71428571428569</v>
      </c>
      <c r="X83" s="30">
        <f t="shared" si="75"/>
        <v>239.48760790866052</v>
      </c>
      <c r="Y83" s="30">
        <f t="shared" si="75"/>
        <v>227.51322751322749</v>
      </c>
      <c r="Z83" s="30">
        <f t="shared" si="75"/>
        <v>216.67926429831192</v>
      </c>
      <c r="AA83" s="30">
        <f t="shared" si="75"/>
        <v>206.83020683020683</v>
      </c>
      <c r="AB83" s="30">
        <f t="shared" si="75"/>
        <v>197.83758914193695</v>
      </c>
      <c r="AC83" s="30">
        <f t="shared" si="75"/>
        <v>189.59435626102291</v>
      </c>
      <c r="AD83" s="30">
        <f t="shared" si="75"/>
        <v>182.010582010582</v>
      </c>
      <c r="AE83" s="30">
        <f t="shared" si="75"/>
        <v>175.010175010175</v>
      </c>
      <c r="AF83" s="30">
        <f t="shared" si="75"/>
        <v>168.52831667646481</v>
      </c>
      <c r="AG83" s="30">
        <f t="shared" si="75"/>
        <v>162.50944822373393</v>
      </c>
      <c r="AH83" s="30">
        <f t="shared" si="75"/>
        <v>156.90567414705345</v>
      </c>
      <c r="AI83" s="30">
        <f t="shared" si="75"/>
        <v>151.67548500881833</v>
      </c>
      <c r="AJ83" s="30">
        <f t="shared" si="75"/>
        <v>146.78272742788872</v>
      </c>
      <c r="AK83" s="30">
        <f t="shared" si="75"/>
        <v>142.19576719576719</v>
      </c>
      <c r="AL83" s="30">
        <f t="shared" si="75"/>
        <v>137.88680455347122</v>
      </c>
      <c r="AM83" s="30">
        <f t="shared" si="75"/>
        <v>133.83131030189853</v>
      </c>
      <c r="AN83" s="30">
        <f t="shared" si="75"/>
        <v>130.00755857898716</v>
      </c>
      <c r="AO83" s="30">
        <f t="shared" si="75"/>
        <v>126.39623750734862</v>
      </c>
      <c r="AP83" s="30">
        <f t="shared" si="75"/>
        <v>122.98012298012297</v>
      </c>
      <c r="AQ83" s="30">
        <f t="shared" si="75"/>
        <v>122.85714285714285</v>
      </c>
      <c r="AR83" s="30">
        <f t="shared" si="75"/>
        <v>122.85714285714285</v>
      </c>
      <c r="AS83" s="30">
        <f t="shared" si="75"/>
        <v>122.85714285714285</v>
      </c>
      <c r="AT83" s="30">
        <f t="shared" si="75"/>
        <v>122.85714285714285</v>
      </c>
      <c r="AU83" s="30">
        <f t="shared" si="75"/>
        <v>122.85714285714285</v>
      </c>
      <c r="AV83" s="30">
        <f t="shared" si="75"/>
        <v>122.85714285714285</v>
      </c>
      <c r="AW83" s="30">
        <f t="shared" si="75"/>
        <v>122.85714285714285</v>
      </c>
      <c r="AX83" s="30">
        <f t="shared" si="75"/>
        <v>122.85714285714285</v>
      </c>
      <c r="AY83" s="30">
        <f t="shared" si="75"/>
        <v>122.85714285714285</v>
      </c>
      <c r="AZ83" s="30">
        <f t="shared" si="75"/>
        <v>122.85714285714285</v>
      </c>
      <c r="BA83" s="30">
        <f t="shared" si="75"/>
        <v>122.85714285714285</v>
      </c>
      <c r="BB83" s="30">
        <f t="shared" si="75"/>
        <v>122.85714285714285</v>
      </c>
      <c r="BC83" s="30">
        <f t="shared" si="75"/>
        <v>122.85714285714285</v>
      </c>
      <c r="BD83" s="30">
        <f t="shared" si="75"/>
        <v>122.85714285714285</v>
      </c>
      <c r="BE83" s="30">
        <f t="shared" si="75"/>
        <v>122.85714285714285</v>
      </c>
      <c r="BF83" s="30">
        <f t="shared" si="75"/>
        <v>122.85714285714285</v>
      </c>
      <c r="BG83" s="30">
        <f t="shared" si="75"/>
        <v>122.85714285714285</v>
      </c>
      <c r="BH83" s="30">
        <f t="shared" si="75"/>
        <v>122.85714285714285</v>
      </c>
      <c r="BI83" s="30">
        <f t="shared" si="75"/>
        <v>122.85714285714285</v>
      </c>
      <c r="BJ83" s="30">
        <f t="shared" si="75"/>
        <v>122.85714285714285</v>
      </c>
      <c r="BK83" s="30">
        <f t="shared" si="75"/>
        <v>122.85714285714285</v>
      </c>
      <c r="BL83" s="30">
        <f t="shared" si="75"/>
        <v>122.85714285714285</v>
      </c>
      <c r="BM83" s="30">
        <f t="shared" si="75"/>
        <v>122.85714285714285</v>
      </c>
      <c r="BN83" s="30">
        <f t="shared" si="75"/>
        <v>122.85714285714285</v>
      </c>
      <c r="BO83" s="30">
        <f t="shared" si="75"/>
        <v>122.85714285714285</v>
      </c>
      <c r="BP83" s="30">
        <f t="shared" si="75"/>
        <v>122.85714285714285</v>
      </c>
      <c r="BQ83" s="30">
        <f t="shared" si="75"/>
        <v>122.85714285714285</v>
      </c>
      <c r="BR83" s="30">
        <f t="shared" si="75"/>
        <v>122.85714285714285</v>
      </c>
      <c r="BS83" s="30">
        <f t="shared" si="75"/>
        <v>122.85714285714285</v>
      </c>
      <c r="BT83" s="30">
        <f t="shared" si="75"/>
        <v>122.85714285714285</v>
      </c>
      <c r="BU83" s="30">
        <f t="shared" si="75"/>
        <v>122.85714285714285</v>
      </c>
      <c r="BV83" s="30">
        <f t="shared" ref="BV83:EG83" si="76">MIN($B$22,BV78,MAX(BV79,BV80))</f>
        <v>122.85714285714285</v>
      </c>
      <c r="BW83" s="30">
        <f t="shared" si="76"/>
        <v>122.85714285714285</v>
      </c>
      <c r="BX83" s="30">
        <f t="shared" si="76"/>
        <v>122.85714285714285</v>
      </c>
      <c r="BY83" s="30">
        <f t="shared" si="76"/>
        <v>122.85714285714285</v>
      </c>
      <c r="BZ83" s="30">
        <f t="shared" si="76"/>
        <v>122.85714285714285</v>
      </c>
      <c r="CA83" s="30">
        <f t="shared" si="76"/>
        <v>122.85714285714285</v>
      </c>
      <c r="CB83" s="30">
        <f t="shared" si="76"/>
        <v>122.85714285714285</v>
      </c>
      <c r="CC83" s="30">
        <f t="shared" si="76"/>
        <v>122.85714285714285</v>
      </c>
      <c r="CD83" s="30">
        <f t="shared" si="76"/>
        <v>122.85714285714285</v>
      </c>
      <c r="CE83" s="30">
        <f t="shared" si="76"/>
        <v>122.85714285714285</v>
      </c>
      <c r="CF83" s="30">
        <f t="shared" si="76"/>
        <v>122.85714285714285</v>
      </c>
      <c r="CG83" s="30">
        <f t="shared" si="76"/>
        <v>122.85714285714285</v>
      </c>
      <c r="CH83" s="30">
        <f t="shared" si="76"/>
        <v>122.85714285714285</v>
      </c>
      <c r="CI83" s="30">
        <f t="shared" si="76"/>
        <v>122.85714285714285</v>
      </c>
      <c r="CJ83" s="30">
        <f t="shared" si="76"/>
        <v>122.85714285714285</v>
      </c>
      <c r="CK83" s="30">
        <f t="shared" si="76"/>
        <v>122.85714285714285</v>
      </c>
      <c r="CL83" s="30">
        <f t="shared" si="76"/>
        <v>122.85714285714285</v>
      </c>
      <c r="CM83" s="30">
        <f t="shared" si="76"/>
        <v>122.85714285714285</v>
      </c>
      <c r="CN83" s="30">
        <f t="shared" si="76"/>
        <v>122.85714285714285</v>
      </c>
      <c r="CO83" s="30">
        <f t="shared" si="76"/>
        <v>122.85714285714285</v>
      </c>
      <c r="CP83" s="30">
        <f t="shared" si="76"/>
        <v>122.85714285714285</v>
      </c>
      <c r="CQ83" s="30">
        <f t="shared" si="76"/>
        <v>122.85714285714285</v>
      </c>
      <c r="CR83" s="30">
        <f t="shared" si="76"/>
        <v>122.85714285714285</v>
      </c>
      <c r="CS83" s="30">
        <f t="shared" si="76"/>
        <v>122.85714285714285</v>
      </c>
      <c r="CT83" s="30">
        <f t="shared" si="76"/>
        <v>122.85714285714285</v>
      </c>
      <c r="CU83" s="30">
        <f t="shared" si="76"/>
        <v>122.85714285714285</v>
      </c>
      <c r="CV83" s="30">
        <f t="shared" si="76"/>
        <v>122.85714285714285</v>
      </c>
      <c r="CW83" s="30">
        <f t="shared" si="76"/>
        <v>122.85714285714285</v>
      </c>
      <c r="CX83" s="30">
        <f t="shared" si="76"/>
        <v>122.85714285714285</v>
      </c>
      <c r="CY83" s="30">
        <f t="shared" si="76"/>
        <v>122.85714285714285</v>
      </c>
      <c r="CZ83" s="30">
        <f t="shared" si="76"/>
        <v>122.85714285714285</v>
      </c>
      <c r="DA83" s="30">
        <f t="shared" si="76"/>
        <v>122.85714285714285</v>
      </c>
      <c r="DB83" s="30">
        <f t="shared" si="76"/>
        <v>122.85714285714285</v>
      </c>
      <c r="DC83" s="30">
        <f t="shared" si="76"/>
        <v>122.85714285714285</v>
      </c>
      <c r="DD83" s="30">
        <f t="shared" si="76"/>
        <v>122.85714285714285</v>
      </c>
      <c r="DE83" s="30">
        <f t="shared" si="76"/>
        <v>122.85714285714285</v>
      </c>
      <c r="DF83" s="30">
        <f t="shared" si="76"/>
        <v>122.85714285714285</v>
      </c>
      <c r="DG83" s="30">
        <f t="shared" si="76"/>
        <v>122.85714285714285</v>
      </c>
      <c r="DH83" s="30">
        <f t="shared" si="76"/>
        <v>122.85714285714285</v>
      </c>
      <c r="DI83" s="30">
        <f t="shared" si="76"/>
        <v>122.85714285714285</v>
      </c>
      <c r="DJ83" s="30">
        <f t="shared" si="76"/>
        <v>122.85714285714285</v>
      </c>
      <c r="DK83" s="30">
        <f t="shared" si="76"/>
        <v>122.85714285714285</v>
      </c>
      <c r="DL83" s="30">
        <f t="shared" si="76"/>
        <v>122.85714285714285</v>
      </c>
      <c r="DM83" s="30">
        <f t="shared" si="76"/>
        <v>121.88208616780044</v>
      </c>
      <c r="DN83" s="30">
        <f t="shared" si="76"/>
        <v>120.80348363534203</v>
      </c>
      <c r="DO83" s="30">
        <f t="shared" si="76"/>
        <v>119.74380395433026</v>
      </c>
      <c r="DP83" s="30">
        <f t="shared" si="76"/>
        <v>118.70255348516217</v>
      </c>
      <c r="DQ83" s="30">
        <f t="shared" si="76"/>
        <v>117.67925561029007</v>
      </c>
      <c r="DR83" s="30">
        <f t="shared" si="76"/>
        <v>116.67345000678333</v>
      </c>
      <c r="DS83" s="30">
        <f t="shared" si="76"/>
        <v>115.68469195587838</v>
      </c>
      <c r="DT83" s="30">
        <f t="shared" si="76"/>
        <v>114.71255168734159</v>
      </c>
      <c r="DU83" s="30">
        <f t="shared" si="76"/>
        <v>113.75661375661375</v>
      </c>
      <c r="DV83" s="30">
        <f t="shared" si="76"/>
        <v>112.81647645284008</v>
      </c>
      <c r="DW83" s="30">
        <f t="shared" si="76"/>
        <v>111.89175123601352</v>
      </c>
      <c r="DX83" s="30">
        <f t="shared" si="76"/>
        <v>110.98206220157438</v>
      </c>
      <c r="DY83" s="30">
        <f t="shared" si="76"/>
        <v>110.08704557091653</v>
      </c>
      <c r="DZ83" s="30">
        <f t="shared" si="76"/>
        <v>109.20634920634919</v>
      </c>
      <c r="EA83" s="30">
        <f t="shared" si="76"/>
        <v>108.33963214915595</v>
      </c>
      <c r="EB83" s="30">
        <f t="shared" si="76"/>
        <v>107.48656417947755</v>
      </c>
      <c r="EC83" s="30">
        <f t="shared" si="76"/>
        <v>106.64682539682538</v>
      </c>
      <c r="ED83" s="30">
        <f t="shared" si="76"/>
        <v>105.82010582010581</v>
      </c>
      <c r="EE83" s="30">
        <f t="shared" si="76"/>
        <v>105.00610500610499</v>
      </c>
      <c r="EF83" s="30">
        <f t="shared" si="76"/>
        <v>104.20453168544771</v>
      </c>
      <c r="EG83" s="30">
        <f t="shared" si="76"/>
        <v>103.4151034151034</v>
      </c>
      <c r="EH83" s="30">
        <f t="shared" ref="EH83:GA83" si="77">MIN($B$22,EH78,MAX(EH79,EH80))</f>
        <v>102.63754624656879</v>
      </c>
      <c r="EI83" s="30">
        <f t="shared" si="77"/>
        <v>101.87159440890782</v>
      </c>
      <c r="EJ83" s="30">
        <f t="shared" si="77"/>
        <v>101.11699000587888</v>
      </c>
      <c r="EK83" s="30">
        <f t="shared" si="77"/>
        <v>100.37348272642389</v>
      </c>
      <c r="EL83" s="30">
        <f t="shared" si="77"/>
        <v>99.64082956783686</v>
      </c>
      <c r="EM83" s="30">
        <f t="shared" si="77"/>
        <v>98.918794570968473</v>
      </c>
      <c r="EN83" s="30">
        <f t="shared" si="77"/>
        <v>98.207148566860781</v>
      </c>
      <c r="EO83" s="30">
        <f t="shared" si="77"/>
        <v>97.505668934240347</v>
      </c>
      <c r="EP83" s="30">
        <f t="shared" si="77"/>
        <v>96.814139367330839</v>
      </c>
      <c r="EQ83" s="30">
        <f t="shared" si="77"/>
        <v>96.132349653476396</v>
      </c>
      <c r="ER83" s="30">
        <f t="shared" si="77"/>
        <v>95.460095460095445</v>
      </c>
      <c r="ES83" s="30">
        <f t="shared" si="77"/>
        <v>94.797178130511455</v>
      </c>
      <c r="ET83" s="30">
        <f t="shared" si="77"/>
        <v>94.143404488232065</v>
      </c>
      <c r="EU83" s="30">
        <f t="shared" si="77"/>
        <v>93.498586649271573</v>
      </c>
      <c r="EV83" s="30">
        <f t="shared" si="77"/>
        <v>92.862541842133666</v>
      </c>
      <c r="EW83" s="30">
        <f t="shared" si="77"/>
        <v>92.235092235092225</v>
      </c>
      <c r="EX83" s="30">
        <f t="shared" si="77"/>
        <v>91.616064770427172</v>
      </c>
      <c r="EY83" s="30">
        <f t="shared" si="77"/>
        <v>91.005291005290999</v>
      </c>
      <c r="EZ83" s="30">
        <f t="shared" si="77"/>
        <v>90.402606958898332</v>
      </c>
      <c r="FA83" s="30">
        <f t="shared" si="77"/>
        <v>89.807852965747685</v>
      </c>
      <c r="FB83" s="30">
        <f t="shared" si="77"/>
        <v>89.220873534599008</v>
      </c>
      <c r="FC83" s="30">
        <f t="shared" si="77"/>
        <v>88.641517212945772</v>
      </c>
      <c r="FD83" s="30">
        <f t="shared" si="77"/>
        <v>88.069636456733221</v>
      </c>
      <c r="FE83" s="30">
        <f t="shared" si="77"/>
        <v>87.505087505087488</v>
      </c>
      <c r="FF83" s="30">
        <f t="shared" si="77"/>
        <v>86.947730259832156</v>
      </c>
      <c r="FG83" s="30">
        <f t="shared" si="77"/>
        <v>86.397428169580053</v>
      </c>
      <c r="FH83" s="30">
        <f t="shared" si="77"/>
        <v>85.854048118199046</v>
      </c>
      <c r="FI83" s="30">
        <f t="shared" si="77"/>
        <v>85.317460317460302</v>
      </c>
      <c r="FJ83" s="30">
        <f t="shared" si="77"/>
        <v>84.787538203687262</v>
      </c>
      <c r="FK83" s="30">
        <f t="shared" si="77"/>
        <v>84.264158338232406</v>
      </c>
      <c r="FL83" s="30">
        <f t="shared" si="77"/>
        <v>83.747200311617476</v>
      </c>
      <c r="FM83" s="30">
        <f t="shared" si="77"/>
        <v>83.236546651180788</v>
      </c>
      <c r="FN83" s="30">
        <f t="shared" si="77"/>
        <v>82.732082732082716</v>
      </c>
      <c r="FO83" s="30">
        <f t="shared" si="77"/>
        <v>82.23369669152801</v>
      </c>
      <c r="FP83" s="30">
        <f t="shared" si="77"/>
        <v>81.74127934606976</v>
      </c>
      <c r="FQ83" s="30">
        <f t="shared" si="77"/>
        <v>81.254724111866963</v>
      </c>
      <c r="FR83" s="30">
        <f t="shared" si="77"/>
        <v>80.773926927773076</v>
      </c>
      <c r="FS83" s="30">
        <f t="shared" si="77"/>
        <v>80.298786181139107</v>
      </c>
      <c r="FT83" s="30">
        <f t="shared" si="77"/>
        <v>79.829202636220174</v>
      </c>
      <c r="FU83" s="30">
        <f t="shared" si="77"/>
        <v>79.365079365079353</v>
      </c>
      <c r="FV83" s="30">
        <f t="shared" si="77"/>
        <v>78.906321680888141</v>
      </c>
      <c r="FW83" s="30">
        <f t="shared" si="77"/>
        <v>78.452837073526723</v>
      </c>
      <c r="FX83" s="30">
        <f t="shared" si="77"/>
        <v>78.004535147392275</v>
      </c>
      <c r="FY83" s="30">
        <f t="shared" si="77"/>
        <v>77.561327561327545</v>
      </c>
      <c r="FZ83" s="30">
        <f t="shared" si="77"/>
        <v>77.123127970585585</v>
      </c>
      <c r="GA83" s="30">
        <f t="shared" si="77"/>
        <v>76.689851970750837</v>
      </c>
    </row>
    <row r="84" spans="1:183" x14ac:dyDescent="0.25">
      <c r="A84" s="36"/>
      <c r="B84" s="19">
        <f>B79</f>
        <v>215</v>
      </c>
      <c r="C84" s="2">
        <v>3</v>
      </c>
      <c r="D84" s="4">
        <f>G2</f>
        <v>1</v>
      </c>
      <c r="E84" s="6">
        <f>N2</f>
        <v>1.0500000000000001E-2</v>
      </c>
      <c r="F84" s="32">
        <f>B3</f>
        <v>222.2222222222222</v>
      </c>
      <c r="G84" s="5">
        <f>G70</f>
        <v>3</v>
      </c>
      <c r="H84" s="61">
        <f>G75</f>
        <v>0.25</v>
      </c>
      <c r="I84" t="s">
        <v>35</v>
      </c>
      <c r="J84" s="30">
        <f>$B$38/J83/$E$38/J82/$H$84</f>
        <v>11.111111111111112</v>
      </c>
      <c r="K84" s="30">
        <f t="shared" ref="K84:BV84" si="78">$B$38/K83/$E$38/K82/$H$84</f>
        <v>9.2592592592592595</v>
      </c>
      <c r="L84" s="30">
        <f t="shared" si="78"/>
        <v>7.9365079365079376</v>
      </c>
      <c r="M84" s="30">
        <f t="shared" si="78"/>
        <v>6.9444444444444455</v>
      </c>
      <c r="N84" s="30">
        <f t="shared" si="78"/>
        <v>6.1728395061728403</v>
      </c>
      <c r="O84" s="30">
        <f t="shared" si="78"/>
        <v>5.5555555555555562</v>
      </c>
      <c r="P84" s="30">
        <f t="shared" si="78"/>
        <v>5.0505050505050511</v>
      </c>
      <c r="Q84" s="30">
        <f t="shared" si="78"/>
        <v>4.6296296296296298</v>
      </c>
      <c r="R84" s="30">
        <f t="shared" si="78"/>
        <v>4.2735042735042743</v>
      </c>
      <c r="S84" s="30">
        <f t="shared" si="78"/>
        <v>3.9682539682539688</v>
      </c>
      <c r="T84" s="30">
        <f t="shared" si="78"/>
        <v>3.7037037037037042</v>
      </c>
      <c r="U84" s="30">
        <f t="shared" si="78"/>
        <v>3.4722222222222228</v>
      </c>
      <c r="V84" s="30">
        <f t="shared" si="78"/>
        <v>3.2679738562091507</v>
      </c>
      <c r="W84" s="30">
        <f t="shared" si="78"/>
        <v>3.0864197530864201</v>
      </c>
      <c r="X84" s="30">
        <f t="shared" si="78"/>
        <v>3</v>
      </c>
      <c r="Y84" s="30">
        <f t="shared" si="78"/>
        <v>3</v>
      </c>
      <c r="Z84" s="30">
        <f t="shared" si="78"/>
        <v>2.9999999999999996</v>
      </c>
      <c r="AA84" s="30">
        <f t="shared" si="78"/>
        <v>3</v>
      </c>
      <c r="AB84" s="30">
        <f t="shared" si="78"/>
        <v>3</v>
      </c>
      <c r="AC84" s="30">
        <f t="shared" si="78"/>
        <v>3</v>
      </c>
      <c r="AD84" s="30">
        <f t="shared" si="78"/>
        <v>3</v>
      </c>
      <c r="AE84" s="30">
        <f t="shared" si="78"/>
        <v>3</v>
      </c>
      <c r="AF84" s="30">
        <f t="shared" si="78"/>
        <v>3.0000000000000004</v>
      </c>
      <c r="AG84" s="30">
        <f t="shared" si="78"/>
        <v>3.0000000000000004</v>
      </c>
      <c r="AH84" s="30">
        <f t="shared" si="78"/>
        <v>3</v>
      </c>
      <c r="AI84" s="30">
        <f t="shared" si="78"/>
        <v>3</v>
      </c>
      <c r="AJ84" s="30">
        <f t="shared" si="78"/>
        <v>3</v>
      </c>
      <c r="AK84" s="30">
        <f t="shared" si="78"/>
        <v>3</v>
      </c>
      <c r="AL84" s="30">
        <f t="shared" si="78"/>
        <v>3</v>
      </c>
      <c r="AM84" s="30">
        <f t="shared" si="78"/>
        <v>3</v>
      </c>
      <c r="AN84" s="30">
        <f t="shared" si="78"/>
        <v>2.9999999999999996</v>
      </c>
      <c r="AO84" s="30">
        <f t="shared" si="78"/>
        <v>3</v>
      </c>
      <c r="AP84" s="30">
        <f t="shared" si="78"/>
        <v>3</v>
      </c>
      <c r="AQ84" s="30">
        <f t="shared" si="78"/>
        <v>2.923976608187135</v>
      </c>
      <c r="AR84" s="30">
        <f t="shared" si="78"/>
        <v>2.8490028490028494</v>
      </c>
      <c r="AS84" s="30">
        <f t="shared" si="78"/>
        <v>2.7777777777777781</v>
      </c>
      <c r="AT84" s="30">
        <f t="shared" si="78"/>
        <v>2.7100271002710028</v>
      </c>
      <c r="AU84" s="30">
        <f t="shared" si="78"/>
        <v>2.645502645502646</v>
      </c>
      <c r="AV84" s="30">
        <f t="shared" si="78"/>
        <v>2.5839793281653751</v>
      </c>
      <c r="AW84" s="30">
        <f t="shared" si="78"/>
        <v>2.5252525252525255</v>
      </c>
      <c r="AX84" s="30">
        <f t="shared" si="78"/>
        <v>2.4691358024691361</v>
      </c>
      <c r="AY84" s="30">
        <f t="shared" si="78"/>
        <v>2.4154589371980677</v>
      </c>
      <c r="AZ84" s="30">
        <f t="shared" si="78"/>
        <v>2.3640661938534282</v>
      </c>
      <c r="BA84" s="30">
        <f t="shared" si="78"/>
        <v>2.3148148148148149</v>
      </c>
      <c r="BB84" s="30">
        <f t="shared" si="78"/>
        <v>2.2675736961451252</v>
      </c>
      <c r="BC84" s="30">
        <f t="shared" si="78"/>
        <v>2.2222222222222223</v>
      </c>
      <c r="BD84" s="30">
        <f t="shared" si="78"/>
        <v>2.1786492374727673</v>
      </c>
      <c r="BE84" s="30">
        <f t="shared" si="78"/>
        <v>2.1367521367521372</v>
      </c>
      <c r="BF84" s="30">
        <f t="shared" si="78"/>
        <v>2.0964360587002098</v>
      </c>
      <c r="BG84" s="30">
        <f t="shared" si="78"/>
        <v>2.0576131687242802</v>
      </c>
      <c r="BH84" s="30">
        <f t="shared" si="78"/>
        <v>2.0202020202020203</v>
      </c>
      <c r="BI84" s="30">
        <f t="shared" si="78"/>
        <v>1.9841269841269844</v>
      </c>
      <c r="BJ84" s="30">
        <f t="shared" si="78"/>
        <v>1.9493177387914231</v>
      </c>
      <c r="BK84" s="30">
        <f t="shared" si="78"/>
        <v>1.9157088122605366</v>
      </c>
      <c r="BL84" s="30">
        <f t="shared" si="78"/>
        <v>1.8832391713747647</v>
      </c>
      <c r="BM84" s="30">
        <f t="shared" si="78"/>
        <v>1.8518518518518521</v>
      </c>
      <c r="BN84" s="30">
        <f t="shared" si="78"/>
        <v>1.8214936247723135</v>
      </c>
      <c r="BO84" s="30">
        <f t="shared" si="78"/>
        <v>1.7921146953405021</v>
      </c>
      <c r="BP84" s="30">
        <f t="shared" si="78"/>
        <v>1.7636684303350971</v>
      </c>
      <c r="BQ84" s="30">
        <f t="shared" si="78"/>
        <v>1.7361111111111114</v>
      </c>
      <c r="BR84" s="30">
        <f t="shared" si="78"/>
        <v>1.7094017094017095</v>
      </c>
      <c r="BS84" s="30">
        <f t="shared" si="78"/>
        <v>1.6835016835016836</v>
      </c>
      <c r="BT84" s="30">
        <f t="shared" si="78"/>
        <v>1.6583747927031511</v>
      </c>
      <c r="BU84" s="30">
        <f t="shared" si="78"/>
        <v>1.6339869281045754</v>
      </c>
      <c r="BV84" s="30">
        <f t="shared" si="78"/>
        <v>1.6103059581320454</v>
      </c>
      <c r="BW84" s="30">
        <f t="shared" ref="BW84:EH84" si="79">$B$38/BW83/$E$38/BW82/$H$84</f>
        <v>1.5873015873015874</v>
      </c>
      <c r="BX84" s="30">
        <f t="shared" si="79"/>
        <v>1.5649452269170581</v>
      </c>
      <c r="BY84" s="30">
        <f t="shared" si="79"/>
        <v>1.5432098765432101</v>
      </c>
      <c r="BZ84" s="30">
        <f t="shared" si="79"/>
        <v>1.5220700152207003</v>
      </c>
      <c r="CA84" s="30">
        <f t="shared" si="79"/>
        <v>1.5015015015015016</v>
      </c>
      <c r="CB84" s="30">
        <f t="shared" si="79"/>
        <v>1.4814814814814816</v>
      </c>
      <c r="CC84" s="30">
        <f t="shared" si="79"/>
        <v>1.4619883040935675</v>
      </c>
      <c r="CD84" s="30">
        <f t="shared" si="79"/>
        <v>1.4430014430014431</v>
      </c>
      <c r="CE84" s="30">
        <f t="shared" si="79"/>
        <v>1.4245014245014247</v>
      </c>
      <c r="CF84" s="30">
        <f t="shared" si="79"/>
        <v>1.4064697609001409</v>
      </c>
      <c r="CG84" s="30">
        <f t="shared" si="79"/>
        <v>1.3888888888888891</v>
      </c>
      <c r="CH84" s="30">
        <f t="shared" si="79"/>
        <v>1.3717421124828533</v>
      </c>
      <c r="CI84" s="30">
        <f t="shared" si="79"/>
        <v>1.3550135501355014</v>
      </c>
      <c r="CJ84" s="30">
        <f t="shared" si="79"/>
        <v>1.3386880856760377</v>
      </c>
      <c r="CK84" s="30">
        <f t="shared" si="79"/>
        <v>1.322751322751323</v>
      </c>
      <c r="CL84" s="30">
        <f t="shared" si="79"/>
        <v>1.3071895424836604</v>
      </c>
      <c r="CM84" s="30">
        <f t="shared" si="79"/>
        <v>1.2919896640826876</v>
      </c>
      <c r="CN84" s="30">
        <f t="shared" si="79"/>
        <v>1.277139208173691</v>
      </c>
      <c r="CO84" s="30">
        <f t="shared" si="79"/>
        <v>1.2626262626262628</v>
      </c>
      <c r="CP84" s="30">
        <f t="shared" si="79"/>
        <v>1.2484394506866419</v>
      </c>
      <c r="CQ84" s="30">
        <f t="shared" si="79"/>
        <v>1.2345679012345681</v>
      </c>
      <c r="CR84" s="30">
        <f t="shared" si="79"/>
        <v>1.2210012210012211</v>
      </c>
      <c r="CS84" s="30">
        <f t="shared" si="79"/>
        <v>1.2077294685990339</v>
      </c>
      <c r="CT84" s="30">
        <f t="shared" si="79"/>
        <v>1.1947431302270013</v>
      </c>
      <c r="CU84" s="30">
        <f t="shared" si="79"/>
        <v>1.1820330969267141</v>
      </c>
      <c r="CV84" s="30">
        <f t="shared" si="79"/>
        <v>1.169590643274854</v>
      </c>
      <c r="CW84" s="30">
        <f t="shared" si="79"/>
        <v>1.1574074074074074</v>
      </c>
      <c r="CX84" s="30">
        <f t="shared" si="79"/>
        <v>1.1454753722794961</v>
      </c>
      <c r="CY84" s="30">
        <f t="shared" si="79"/>
        <v>1.1337868480725626</v>
      </c>
      <c r="CZ84" s="30">
        <f t="shared" si="79"/>
        <v>1.1223344556677892</v>
      </c>
      <c r="DA84" s="30">
        <f t="shared" si="79"/>
        <v>1.1111111111111112</v>
      </c>
      <c r="DB84" s="30">
        <f t="shared" si="79"/>
        <v>1.1001100110011002</v>
      </c>
      <c r="DC84" s="30">
        <f t="shared" si="79"/>
        <v>1.0893246187363836</v>
      </c>
      <c r="DD84" s="30">
        <f t="shared" si="79"/>
        <v>1.0787486515641858</v>
      </c>
      <c r="DE84" s="30">
        <f t="shared" si="79"/>
        <v>1.0683760683760686</v>
      </c>
      <c r="DF84" s="30">
        <f t="shared" si="79"/>
        <v>1.0582010582010584</v>
      </c>
      <c r="DG84" s="30">
        <f t="shared" si="79"/>
        <v>1.0482180293501049</v>
      </c>
      <c r="DH84" s="30">
        <f t="shared" si="79"/>
        <v>1.0384215991692629</v>
      </c>
      <c r="DI84" s="30">
        <f t="shared" si="79"/>
        <v>1.0288065843621401</v>
      </c>
      <c r="DJ84" s="30">
        <f t="shared" si="79"/>
        <v>1.0193679918450562</v>
      </c>
      <c r="DK84" s="30">
        <f t="shared" si="79"/>
        <v>1.0101010101010102</v>
      </c>
      <c r="DL84" s="30">
        <f t="shared" si="79"/>
        <v>1.0010010010010011</v>
      </c>
      <c r="DM84" s="30">
        <f t="shared" si="79"/>
        <v>1</v>
      </c>
      <c r="DN84" s="30">
        <f t="shared" si="79"/>
        <v>1</v>
      </c>
      <c r="DO84" s="30">
        <f t="shared" si="79"/>
        <v>1</v>
      </c>
      <c r="DP84" s="30">
        <f t="shared" si="79"/>
        <v>1</v>
      </c>
      <c r="DQ84" s="30">
        <f t="shared" si="79"/>
        <v>1.0000000000000002</v>
      </c>
      <c r="DR84" s="30">
        <f t="shared" si="79"/>
        <v>1</v>
      </c>
      <c r="DS84" s="30">
        <f t="shared" si="79"/>
        <v>1</v>
      </c>
      <c r="DT84" s="30">
        <f t="shared" si="79"/>
        <v>1</v>
      </c>
      <c r="DU84" s="30">
        <f t="shared" si="79"/>
        <v>1</v>
      </c>
      <c r="DV84" s="30">
        <f t="shared" si="79"/>
        <v>1.0000000000000002</v>
      </c>
      <c r="DW84" s="30">
        <f t="shared" si="79"/>
        <v>1</v>
      </c>
      <c r="DX84" s="30">
        <f t="shared" si="79"/>
        <v>1.0000000000000002</v>
      </c>
      <c r="DY84" s="30">
        <f t="shared" si="79"/>
        <v>1</v>
      </c>
      <c r="DZ84" s="30">
        <f t="shared" si="79"/>
        <v>1.0000000000000002</v>
      </c>
      <c r="EA84" s="30">
        <f t="shared" si="79"/>
        <v>1</v>
      </c>
      <c r="EB84" s="30">
        <f t="shared" si="79"/>
        <v>1.0000000000000002</v>
      </c>
      <c r="EC84" s="30">
        <f t="shared" si="79"/>
        <v>1.0000000000000002</v>
      </c>
      <c r="ED84" s="30">
        <f t="shared" si="79"/>
        <v>1</v>
      </c>
      <c r="EE84" s="30">
        <f t="shared" si="79"/>
        <v>1.0000000000000002</v>
      </c>
      <c r="EF84" s="30">
        <f t="shared" si="79"/>
        <v>1</v>
      </c>
      <c r="EG84" s="30">
        <f t="shared" si="79"/>
        <v>1</v>
      </c>
      <c r="EH84" s="30">
        <f t="shared" si="79"/>
        <v>1.0000000000000002</v>
      </c>
      <c r="EI84" s="30">
        <f t="shared" ref="EI84:GA84" si="80">$B$38/EI83/$E$38/EI82/$H$84</f>
        <v>1.0000000000000002</v>
      </c>
      <c r="EJ84" s="30">
        <f t="shared" si="80"/>
        <v>1</v>
      </c>
      <c r="EK84" s="30">
        <f t="shared" si="80"/>
        <v>1.0000000000000002</v>
      </c>
      <c r="EL84" s="30">
        <f t="shared" si="80"/>
        <v>1</v>
      </c>
      <c r="EM84" s="30">
        <f t="shared" si="80"/>
        <v>1</v>
      </c>
      <c r="EN84" s="30">
        <f t="shared" si="80"/>
        <v>1.0000000000000002</v>
      </c>
      <c r="EO84" s="30">
        <f t="shared" si="80"/>
        <v>1.0000000000000002</v>
      </c>
      <c r="EP84" s="30">
        <f t="shared" si="80"/>
        <v>1</v>
      </c>
      <c r="EQ84" s="30">
        <f t="shared" si="80"/>
        <v>1.0000000000000002</v>
      </c>
      <c r="ER84" s="30">
        <f t="shared" si="80"/>
        <v>1.0000000000000002</v>
      </c>
      <c r="ES84" s="30">
        <f t="shared" si="80"/>
        <v>1</v>
      </c>
      <c r="ET84" s="30">
        <f t="shared" si="80"/>
        <v>1.0000000000000002</v>
      </c>
      <c r="EU84" s="30">
        <f t="shared" si="80"/>
        <v>1</v>
      </c>
      <c r="EV84" s="30">
        <f t="shared" si="80"/>
        <v>1</v>
      </c>
      <c r="EW84" s="30">
        <f t="shared" si="80"/>
        <v>1.0000000000000002</v>
      </c>
      <c r="EX84" s="30">
        <f t="shared" si="80"/>
        <v>1.0000000000000002</v>
      </c>
      <c r="EY84" s="30">
        <f t="shared" si="80"/>
        <v>1</v>
      </c>
      <c r="EZ84" s="30">
        <f t="shared" si="80"/>
        <v>1.0000000000000002</v>
      </c>
      <c r="FA84" s="30">
        <f t="shared" si="80"/>
        <v>1.0000000000000002</v>
      </c>
      <c r="FB84" s="30">
        <f t="shared" si="80"/>
        <v>1</v>
      </c>
      <c r="FC84" s="30">
        <f t="shared" si="80"/>
        <v>1.0000000000000002</v>
      </c>
      <c r="FD84" s="30">
        <f t="shared" si="80"/>
        <v>1</v>
      </c>
      <c r="FE84" s="30">
        <f t="shared" si="80"/>
        <v>1</v>
      </c>
      <c r="FF84" s="30">
        <f t="shared" si="80"/>
        <v>1.0000000000000002</v>
      </c>
      <c r="FG84" s="30">
        <f t="shared" si="80"/>
        <v>1.0000000000000002</v>
      </c>
      <c r="FH84" s="30">
        <f t="shared" si="80"/>
        <v>1.0000000000000002</v>
      </c>
      <c r="FI84" s="30">
        <f t="shared" si="80"/>
        <v>1.0000000000000002</v>
      </c>
      <c r="FJ84" s="30">
        <f t="shared" si="80"/>
        <v>1</v>
      </c>
      <c r="FK84" s="30">
        <f t="shared" si="80"/>
        <v>1.0000000000000002</v>
      </c>
      <c r="FL84" s="30">
        <f t="shared" si="80"/>
        <v>1.0000000000000002</v>
      </c>
      <c r="FM84" s="30">
        <f t="shared" si="80"/>
        <v>1</v>
      </c>
      <c r="FN84" s="30">
        <f t="shared" si="80"/>
        <v>1.0000000000000002</v>
      </c>
      <c r="FO84" s="30">
        <f t="shared" si="80"/>
        <v>1</v>
      </c>
      <c r="FP84" s="30">
        <f t="shared" si="80"/>
        <v>1</v>
      </c>
      <c r="FQ84" s="30">
        <f t="shared" si="80"/>
        <v>1.0000000000000002</v>
      </c>
      <c r="FR84" s="30">
        <f t="shared" si="80"/>
        <v>1</v>
      </c>
      <c r="FS84" s="30">
        <f t="shared" si="80"/>
        <v>1.0000000000000002</v>
      </c>
      <c r="FT84" s="30">
        <f t="shared" si="80"/>
        <v>1</v>
      </c>
      <c r="FU84" s="30">
        <f t="shared" si="80"/>
        <v>1.0000000000000002</v>
      </c>
      <c r="FV84" s="30">
        <f t="shared" si="80"/>
        <v>1.0000000000000002</v>
      </c>
      <c r="FW84" s="30">
        <f t="shared" si="80"/>
        <v>1</v>
      </c>
      <c r="FX84" s="30">
        <f t="shared" si="80"/>
        <v>1.0000000000000002</v>
      </c>
      <c r="FY84" s="30">
        <f t="shared" si="80"/>
        <v>1.0000000000000002</v>
      </c>
      <c r="FZ84" s="30">
        <f t="shared" si="80"/>
        <v>1</v>
      </c>
      <c r="GA84" s="30">
        <f t="shared" si="80"/>
        <v>1.0000000000000002</v>
      </c>
    </row>
    <row r="85" spans="1:183" ht="15.75" thickBot="1" x14ac:dyDescent="0.3">
      <c r="A85" s="42" t="s">
        <v>32</v>
      </c>
      <c r="B85" s="43">
        <f>B84/C84/D84/E84/F84/G84/H84</f>
        <v>40.952380952380956</v>
      </c>
      <c r="C85" s="44"/>
      <c r="D85" s="44"/>
      <c r="E85" s="44"/>
      <c r="F85" s="44"/>
      <c r="G85" s="44"/>
      <c r="H85" s="45"/>
    </row>
    <row r="87" spans="1:183" ht="15.75" thickBot="1" x14ac:dyDescent="0.3"/>
    <row r="88" spans="1:183" ht="18" x14ac:dyDescent="0.25">
      <c r="A88" s="33"/>
      <c r="B88" s="34" t="s">
        <v>14</v>
      </c>
      <c r="C88" s="34" t="s">
        <v>12</v>
      </c>
      <c r="D88" s="34" t="s">
        <v>16</v>
      </c>
      <c r="E88" s="34" t="s">
        <v>28</v>
      </c>
      <c r="F88" s="34" t="s">
        <v>13</v>
      </c>
      <c r="G88" s="34" t="s">
        <v>15</v>
      </c>
      <c r="H88" s="35"/>
    </row>
    <row r="89" spans="1:183" x14ac:dyDescent="0.25">
      <c r="A89" s="36"/>
      <c r="B89" s="23">
        <f>B84</f>
        <v>215</v>
      </c>
      <c r="C89" s="24">
        <f>C75</f>
        <v>1</v>
      </c>
      <c r="D89" s="25">
        <f>D75</f>
        <v>1.0500000000000001E-2</v>
      </c>
      <c r="E89" s="26">
        <f>E75</f>
        <v>222.2222222222222</v>
      </c>
      <c r="F89" s="27">
        <f>F75</f>
        <v>3</v>
      </c>
      <c r="G89" s="28">
        <v>0.125</v>
      </c>
      <c r="H89" s="37"/>
    </row>
    <row r="90" spans="1:183" x14ac:dyDescent="0.25">
      <c r="A90" s="38" t="s">
        <v>30</v>
      </c>
      <c r="B90" s="29">
        <f>B89/C89/D89/E89/F89/G89</f>
        <v>245.71428571428569</v>
      </c>
      <c r="C90" s="39"/>
      <c r="D90" s="39"/>
      <c r="E90" s="39"/>
      <c r="F90" s="39"/>
      <c r="G90" s="39"/>
      <c r="H90" s="37"/>
    </row>
    <row r="91" spans="1:183" x14ac:dyDescent="0.25">
      <c r="A91" s="36"/>
      <c r="B91" s="39"/>
      <c r="C91" s="39"/>
      <c r="D91" s="39"/>
      <c r="E91" s="39"/>
      <c r="F91" s="39"/>
      <c r="G91" s="39"/>
      <c r="H91" s="37"/>
    </row>
    <row r="92" spans="1:183" x14ac:dyDescent="0.25">
      <c r="A92" s="36"/>
      <c r="B92" s="2" t="s">
        <v>14</v>
      </c>
      <c r="C92" s="13">
        <v>1.5E-3</v>
      </c>
      <c r="D92" s="2" t="s">
        <v>16</v>
      </c>
      <c r="E92" s="2" t="s">
        <v>15</v>
      </c>
      <c r="F92" s="39"/>
      <c r="G92" s="39"/>
      <c r="H92" s="37"/>
      <c r="I92" t="s">
        <v>30</v>
      </c>
      <c r="J92" s="30">
        <f>$B$89/$C$89/$D$89/J$36/$G$89</f>
        <v>5460.3174603174593</v>
      </c>
      <c r="K92" s="30">
        <f t="shared" ref="K92:BV92" si="81">$B$89/$C$89/$D$89/K$36/$G$89</f>
        <v>4550.2645502645501</v>
      </c>
      <c r="L92" s="30">
        <f t="shared" si="81"/>
        <v>3900.226757369614</v>
      </c>
      <c r="M92" s="30">
        <f t="shared" si="81"/>
        <v>3412.6984126984121</v>
      </c>
      <c r="N92" s="30">
        <f t="shared" si="81"/>
        <v>3033.5097001763666</v>
      </c>
      <c r="O92" s="30">
        <f t="shared" si="81"/>
        <v>2730.1587301587297</v>
      </c>
      <c r="P92" s="30">
        <f t="shared" si="81"/>
        <v>2481.9624819624814</v>
      </c>
      <c r="Q92" s="30">
        <f t="shared" si="81"/>
        <v>2275.132275132275</v>
      </c>
      <c r="R92" s="30">
        <f t="shared" si="81"/>
        <v>2100.1221001220997</v>
      </c>
      <c r="S92" s="30">
        <f t="shared" si="81"/>
        <v>1950.113378684807</v>
      </c>
      <c r="T92" s="30">
        <f t="shared" si="81"/>
        <v>1820.1058201058199</v>
      </c>
      <c r="U92" s="30">
        <f t="shared" si="81"/>
        <v>1706.349206349206</v>
      </c>
      <c r="V92" s="30">
        <f t="shared" si="81"/>
        <v>1605.9757236227822</v>
      </c>
      <c r="W92" s="30">
        <f t="shared" si="81"/>
        <v>1516.7548500881833</v>
      </c>
      <c r="X92" s="30">
        <f t="shared" si="81"/>
        <v>1436.925647451963</v>
      </c>
      <c r="Y92" s="30">
        <f t="shared" si="81"/>
        <v>1365.0793650793648</v>
      </c>
      <c r="Z92" s="30">
        <f t="shared" si="81"/>
        <v>1300.0755857898714</v>
      </c>
      <c r="AA92" s="30">
        <f t="shared" si="81"/>
        <v>1240.9812409812407</v>
      </c>
      <c r="AB92" s="30">
        <f t="shared" si="81"/>
        <v>1187.0255348516216</v>
      </c>
      <c r="AC92" s="30">
        <f t="shared" si="81"/>
        <v>1137.5661375661375</v>
      </c>
      <c r="AD92" s="30">
        <f t="shared" si="81"/>
        <v>1092.0634920634918</v>
      </c>
      <c r="AE92" s="30">
        <f t="shared" si="81"/>
        <v>1050.0610500610499</v>
      </c>
      <c r="AF92" s="30">
        <f t="shared" si="81"/>
        <v>1011.1699000587888</v>
      </c>
      <c r="AG92" s="30">
        <f t="shared" si="81"/>
        <v>975.0566893424035</v>
      </c>
      <c r="AH92" s="30">
        <f t="shared" si="81"/>
        <v>941.43404488232056</v>
      </c>
      <c r="AI92" s="30">
        <f t="shared" si="81"/>
        <v>910.05291005290997</v>
      </c>
      <c r="AJ92" s="30">
        <f t="shared" si="81"/>
        <v>880.69636456733224</v>
      </c>
      <c r="AK92" s="30">
        <f t="shared" si="81"/>
        <v>853.17460317460302</v>
      </c>
      <c r="AL92" s="30">
        <f t="shared" si="81"/>
        <v>827.32082732082722</v>
      </c>
      <c r="AM92" s="30">
        <f t="shared" si="81"/>
        <v>802.9878618113911</v>
      </c>
      <c r="AN92" s="30">
        <f t="shared" si="81"/>
        <v>780.04535147392278</v>
      </c>
      <c r="AO92" s="30">
        <f t="shared" si="81"/>
        <v>758.37742504409164</v>
      </c>
      <c r="AP92" s="30">
        <f t="shared" si="81"/>
        <v>737.8807378807378</v>
      </c>
      <c r="AQ92" s="30">
        <f t="shared" si="81"/>
        <v>718.46282372598148</v>
      </c>
      <c r="AR92" s="30">
        <f t="shared" si="81"/>
        <v>700.0407000406999</v>
      </c>
      <c r="AS92" s="30">
        <f t="shared" si="81"/>
        <v>682.53968253968242</v>
      </c>
      <c r="AT92" s="30">
        <f t="shared" si="81"/>
        <v>665.8923732094463</v>
      </c>
      <c r="AU92" s="30">
        <f t="shared" si="81"/>
        <v>650.03779289493571</v>
      </c>
      <c r="AV92" s="30">
        <f t="shared" si="81"/>
        <v>634.92063492063482</v>
      </c>
      <c r="AW92" s="30">
        <f t="shared" si="81"/>
        <v>620.49062049062036</v>
      </c>
      <c r="AX92" s="30">
        <f t="shared" si="81"/>
        <v>606.70194003527331</v>
      </c>
      <c r="AY92" s="30">
        <f t="shared" si="81"/>
        <v>593.51276742581081</v>
      </c>
      <c r="AZ92" s="30">
        <f t="shared" si="81"/>
        <v>580.88483620398506</v>
      </c>
      <c r="BA92" s="30">
        <f t="shared" si="81"/>
        <v>568.78306878306876</v>
      </c>
      <c r="BB92" s="30">
        <f t="shared" si="81"/>
        <v>557.17525105280197</v>
      </c>
      <c r="BC92" s="30">
        <f t="shared" si="81"/>
        <v>546.03174603174591</v>
      </c>
      <c r="BD92" s="30">
        <f t="shared" si="81"/>
        <v>535.3252412075941</v>
      </c>
      <c r="BE92" s="30">
        <f t="shared" si="81"/>
        <v>525.03052503052493</v>
      </c>
      <c r="BF92" s="30">
        <f t="shared" si="81"/>
        <v>515.12428870919427</v>
      </c>
      <c r="BG92" s="30">
        <f t="shared" si="81"/>
        <v>505.58495002939441</v>
      </c>
      <c r="BH92" s="30">
        <f t="shared" si="81"/>
        <v>496.3924963924963</v>
      </c>
      <c r="BI92" s="30">
        <f t="shared" si="81"/>
        <v>487.52834467120175</v>
      </c>
      <c r="BJ92" s="30">
        <f t="shared" si="81"/>
        <v>478.97521581732104</v>
      </c>
      <c r="BK92" s="30">
        <f t="shared" si="81"/>
        <v>470.71702244116028</v>
      </c>
      <c r="BL92" s="30">
        <f t="shared" si="81"/>
        <v>462.73876782351351</v>
      </c>
      <c r="BM92" s="30">
        <f t="shared" si="81"/>
        <v>455.02645502645498</v>
      </c>
      <c r="BN92" s="30">
        <f t="shared" si="81"/>
        <v>447.56700494405408</v>
      </c>
      <c r="BO92" s="30">
        <f t="shared" si="81"/>
        <v>440.34818228366612</v>
      </c>
      <c r="BP92" s="30">
        <f t="shared" si="81"/>
        <v>433.35852859662378</v>
      </c>
      <c r="BQ92" s="30">
        <f t="shared" si="81"/>
        <v>426.58730158730151</v>
      </c>
      <c r="BR92" s="30">
        <f t="shared" si="81"/>
        <v>420.02442002441995</v>
      </c>
      <c r="BS92" s="30">
        <f t="shared" si="81"/>
        <v>413.66041366041361</v>
      </c>
      <c r="BT92" s="30">
        <f t="shared" si="81"/>
        <v>407.4863776356313</v>
      </c>
      <c r="BU92" s="30">
        <f t="shared" si="81"/>
        <v>401.49393090569555</v>
      </c>
      <c r="BV92" s="30">
        <f t="shared" si="81"/>
        <v>395.67517828387389</v>
      </c>
      <c r="BW92" s="30">
        <f t="shared" ref="BW92:EH92" si="82">$B$89/$C$89/$D$89/BW$36/$G$89</f>
        <v>390.02267573696139</v>
      </c>
      <c r="BX92" s="30">
        <f t="shared" si="82"/>
        <v>384.52939861390558</v>
      </c>
      <c r="BY92" s="30">
        <f t="shared" si="82"/>
        <v>379.18871252204582</v>
      </c>
      <c r="BZ92" s="30">
        <f t="shared" si="82"/>
        <v>373.99434659708629</v>
      </c>
      <c r="CA92" s="30">
        <f t="shared" si="82"/>
        <v>368.9403689403689</v>
      </c>
      <c r="CB92" s="30">
        <f t="shared" si="82"/>
        <v>364.021164021164</v>
      </c>
      <c r="CC92" s="30">
        <f t="shared" si="82"/>
        <v>359.23141186299074</v>
      </c>
      <c r="CD92" s="30">
        <f t="shared" si="82"/>
        <v>354.56606885178309</v>
      </c>
      <c r="CE92" s="30">
        <f t="shared" si="82"/>
        <v>350.02035002034995</v>
      </c>
      <c r="CF92" s="30">
        <f t="shared" si="82"/>
        <v>345.58971267832021</v>
      </c>
      <c r="CG92" s="30">
        <f t="shared" si="82"/>
        <v>341.26984126984121</v>
      </c>
      <c r="CH92" s="30">
        <f t="shared" si="82"/>
        <v>337.05663335292962</v>
      </c>
      <c r="CI92" s="30">
        <f t="shared" si="82"/>
        <v>332.94618660472315</v>
      </c>
      <c r="CJ92" s="30">
        <f t="shared" si="82"/>
        <v>328.93478676611204</v>
      </c>
      <c r="CK92" s="30">
        <f t="shared" si="82"/>
        <v>325.01889644746785</v>
      </c>
      <c r="CL92" s="30">
        <f t="shared" si="82"/>
        <v>321.19514472455643</v>
      </c>
      <c r="CM92" s="30">
        <f t="shared" si="82"/>
        <v>317.46031746031741</v>
      </c>
      <c r="CN92" s="30">
        <f t="shared" si="82"/>
        <v>313.81134829410689</v>
      </c>
      <c r="CO92" s="30">
        <f t="shared" si="82"/>
        <v>310.24531024531018</v>
      </c>
      <c r="CP92" s="30">
        <f t="shared" si="82"/>
        <v>306.75940788300335</v>
      </c>
      <c r="CQ92" s="30">
        <f t="shared" si="82"/>
        <v>303.35097001763666</v>
      </c>
      <c r="CR92" s="30">
        <f t="shared" si="82"/>
        <v>300.0174428745857</v>
      </c>
      <c r="CS92" s="30">
        <f t="shared" si="82"/>
        <v>296.7563837129054</v>
      </c>
      <c r="CT92" s="30">
        <f t="shared" si="82"/>
        <v>293.56545485577738</v>
      </c>
      <c r="CU92" s="30">
        <f t="shared" si="82"/>
        <v>290.44241810199253</v>
      </c>
      <c r="CV92" s="30">
        <f t="shared" si="82"/>
        <v>287.38512949039261</v>
      </c>
      <c r="CW92" s="30">
        <f t="shared" si="82"/>
        <v>284.39153439153438</v>
      </c>
      <c r="CX92" s="30">
        <f t="shared" si="82"/>
        <v>281.45966290296184</v>
      </c>
      <c r="CY92" s="30">
        <f t="shared" si="82"/>
        <v>278.58762552640098</v>
      </c>
      <c r="CZ92" s="30">
        <f t="shared" si="82"/>
        <v>275.77360910694239</v>
      </c>
      <c r="DA92" s="30">
        <f t="shared" si="82"/>
        <v>273.01587301587296</v>
      </c>
      <c r="DB92" s="30">
        <f t="shared" si="82"/>
        <v>270.31274556027029</v>
      </c>
      <c r="DC92" s="30">
        <f t="shared" si="82"/>
        <v>267.66262060379705</v>
      </c>
      <c r="DD92" s="30">
        <f t="shared" si="82"/>
        <v>265.06395438434271</v>
      </c>
      <c r="DE92" s="30">
        <f t="shared" si="82"/>
        <v>262.51526251526246</v>
      </c>
      <c r="DF92" s="30">
        <f t="shared" si="82"/>
        <v>260.01511715797426</v>
      </c>
      <c r="DG92" s="30">
        <f t="shared" si="82"/>
        <v>257.56214435459714</v>
      </c>
      <c r="DH92" s="30">
        <f t="shared" si="82"/>
        <v>255.15502151016167</v>
      </c>
      <c r="DI92" s="30">
        <f t="shared" si="82"/>
        <v>252.7924750146972</v>
      </c>
      <c r="DJ92" s="30">
        <f t="shared" si="82"/>
        <v>250.47327799621374</v>
      </c>
      <c r="DK92" s="30">
        <f t="shared" si="82"/>
        <v>248.19624819624815</v>
      </c>
      <c r="DL92" s="30">
        <f t="shared" si="82"/>
        <v>245.96024596024591</v>
      </c>
      <c r="DM92" s="30">
        <f t="shared" si="82"/>
        <v>243.76417233560088</v>
      </c>
      <c r="DN92" s="30">
        <f t="shared" si="82"/>
        <v>241.60696727068407</v>
      </c>
      <c r="DO92" s="30">
        <f t="shared" si="82"/>
        <v>239.48760790866052</v>
      </c>
      <c r="DP92" s="30">
        <f t="shared" si="82"/>
        <v>237.40510697032434</v>
      </c>
      <c r="DQ92" s="30">
        <f t="shared" si="82"/>
        <v>235.35851122058014</v>
      </c>
      <c r="DR92" s="30">
        <f t="shared" si="82"/>
        <v>233.34690001356665</v>
      </c>
      <c r="DS92" s="30">
        <f t="shared" si="82"/>
        <v>231.36938391175676</v>
      </c>
      <c r="DT92" s="30">
        <f t="shared" si="82"/>
        <v>229.42510337468318</v>
      </c>
      <c r="DU92" s="30">
        <f t="shared" si="82"/>
        <v>227.51322751322749</v>
      </c>
      <c r="DV92" s="30">
        <f t="shared" si="82"/>
        <v>225.63295290568016</v>
      </c>
      <c r="DW92" s="30">
        <f t="shared" si="82"/>
        <v>223.78350247202704</v>
      </c>
      <c r="DX92" s="30">
        <f t="shared" si="82"/>
        <v>221.96412440314876</v>
      </c>
      <c r="DY92" s="30">
        <f t="shared" si="82"/>
        <v>220.17409114183306</v>
      </c>
      <c r="DZ92" s="30">
        <f t="shared" si="82"/>
        <v>218.41269841269838</v>
      </c>
      <c r="EA92" s="30">
        <f t="shared" si="82"/>
        <v>216.67926429831189</v>
      </c>
      <c r="EB92" s="30">
        <f t="shared" si="82"/>
        <v>214.97312835895511</v>
      </c>
      <c r="EC92" s="30">
        <f t="shared" si="82"/>
        <v>213.29365079365076</v>
      </c>
      <c r="ED92" s="30">
        <f t="shared" si="82"/>
        <v>211.64021164021162</v>
      </c>
      <c r="EE92" s="30">
        <f t="shared" si="82"/>
        <v>210.01221001220998</v>
      </c>
      <c r="EF92" s="30">
        <f t="shared" si="82"/>
        <v>208.40906337089541</v>
      </c>
      <c r="EG92" s="30">
        <f t="shared" si="82"/>
        <v>206.83020683020681</v>
      </c>
      <c r="EH92" s="30">
        <f t="shared" si="82"/>
        <v>205.27509249313758</v>
      </c>
      <c r="EI92" s="30">
        <f t="shared" ref="EI92:GA92" si="83">$B$89/$C$89/$D$89/EI$36/$G$89</f>
        <v>203.74318881781565</v>
      </c>
      <c r="EJ92" s="30">
        <f t="shared" si="83"/>
        <v>202.23398001175775</v>
      </c>
      <c r="EK92" s="30">
        <f t="shared" si="83"/>
        <v>200.74696545284777</v>
      </c>
      <c r="EL92" s="30">
        <f t="shared" si="83"/>
        <v>199.28165913567372</v>
      </c>
      <c r="EM92" s="30">
        <f t="shared" si="83"/>
        <v>197.83758914193695</v>
      </c>
      <c r="EN92" s="30">
        <f t="shared" si="83"/>
        <v>196.41429713372156</v>
      </c>
      <c r="EO92" s="30">
        <f t="shared" si="83"/>
        <v>195.01133786848069</v>
      </c>
      <c r="EP92" s="30">
        <f t="shared" si="83"/>
        <v>193.62827873466168</v>
      </c>
      <c r="EQ92" s="30">
        <f t="shared" si="83"/>
        <v>192.26469930695279</v>
      </c>
      <c r="ER92" s="30">
        <f t="shared" si="83"/>
        <v>190.92019092019089</v>
      </c>
      <c r="ES92" s="30">
        <f t="shared" si="83"/>
        <v>189.59435626102291</v>
      </c>
      <c r="ET92" s="30">
        <f t="shared" si="83"/>
        <v>188.28680897646413</v>
      </c>
      <c r="EU92" s="30">
        <f t="shared" si="83"/>
        <v>186.99717329854315</v>
      </c>
      <c r="EV92" s="30">
        <f t="shared" si="83"/>
        <v>185.72508368426733</v>
      </c>
      <c r="EW92" s="30">
        <f t="shared" si="83"/>
        <v>184.47018447018445</v>
      </c>
      <c r="EX92" s="30">
        <f t="shared" si="83"/>
        <v>183.23212954085434</v>
      </c>
      <c r="EY92" s="30">
        <f t="shared" si="83"/>
        <v>182.010582010582</v>
      </c>
      <c r="EZ92" s="30">
        <f t="shared" si="83"/>
        <v>180.80521391779666</v>
      </c>
      <c r="FA92" s="30">
        <f t="shared" si="83"/>
        <v>179.61570593149537</v>
      </c>
      <c r="FB92" s="30">
        <f t="shared" si="83"/>
        <v>178.44174706919802</v>
      </c>
      <c r="FC92" s="30">
        <f t="shared" si="83"/>
        <v>177.28303442589154</v>
      </c>
      <c r="FD92" s="30">
        <f t="shared" si="83"/>
        <v>176.13927291346644</v>
      </c>
      <c r="FE92" s="30">
        <f t="shared" si="83"/>
        <v>175.01017501017498</v>
      </c>
      <c r="FF92" s="30">
        <f t="shared" si="83"/>
        <v>173.89546051966431</v>
      </c>
      <c r="FG92" s="30">
        <f t="shared" si="83"/>
        <v>172.79485633916011</v>
      </c>
      <c r="FH92" s="30">
        <f t="shared" si="83"/>
        <v>171.70809623639809</v>
      </c>
      <c r="FI92" s="30">
        <f t="shared" si="83"/>
        <v>170.6349206349206</v>
      </c>
      <c r="FJ92" s="30">
        <f t="shared" si="83"/>
        <v>169.57507640737452</v>
      </c>
      <c r="FK92" s="30">
        <f t="shared" si="83"/>
        <v>168.52831667646481</v>
      </c>
      <c r="FL92" s="30">
        <f t="shared" si="83"/>
        <v>167.49440062323495</v>
      </c>
      <c r="FM92" s="30">
        <f t="shared" si="83"/>
        <v>166.47309330236158</v>
      </c>
      <c r="FN92" s="30">
        <f t="shared" si="83"/>
        <v>165.46416546416543</v>
      </c>
      <c r="FO92" s="30">
        <f t="shared" si="83"/>
        <v>164.46739338305602</v>
      </c>
      <c r="FP92" s="30">
        <f t="shared" si="83"/>
        <v>163.48255869213952</v>
      </c>
      <c r="FQ92" s="30">
        <f t="shared" si="83"/>
        <v>162.50944822373393</v>
      </c>
      <c r="FR92" s="30">
        <f t="shared" si="83"/>
        <v>161.54785385554615</v>
      </c>
      <c r="FS92" s="30">
        <f t="shared" si="83"/>
        <v>160.59757236227821</v>
      </c>
      <c r="FT92" s="30">
        <f t="shared" si="83"/>
        <v>159.65840527244035</v>
      </c>
      <c r="FU92" s="30">
        <f t="shared" si="83"/>
        <v>158.73015873015871</v>
      </c>
      <c r="FV92" s="30">
        <f t="shared" si="83"/>
        <v>157.81264336177628</v>
      </c>
      <c r="FW92" s="30">
        <f t="shared" si="83"/>
        <v>156.90567414705345</v>
      </c>
      <c r="FX92" s="30">
        <f t="shared" si="83"/>
        <v>156.00907029478455</v>
      </c>
      <c r="FY92" s="30">
        <f t="shared" si="83"/>
        <v>155.12265512265509</v>
      </c>
      <c r="FZ92" s="30">
        <f t="shared" si="83"/>
        <v>154.24625594117117</v>
      </c>
      <c r="GA92" s="30">
        <f t="shared" si="83"/>
        <v>153.37970394150167</v>
      </c>
    </row>
    <row r="93" spans="1:183" x14ac:dyDescent="0.25">
      <c r="A93" s="36"/>
      <c r="B93" s="19">
        <f>B89</f>
        <v>215</v>
      </c>
      <c r="C93" s="31">
        <f>C92</f>
        <v>1.5E-3</v>
      </c>
      <c r="D93" s="6">
        <f>D89</f>
        <v>1.0500000000000001E-2</v>
      </c>
      <c r="E93" s="60">
        <f>G89</f>
        <v>0.125</v>
      </c>
      <c r="F93" s="39"/>
      <c r="G93" s="39"/>
      <c r="H93" s="37"/>
      <c r="I93" t="s">
        <v>31</v>
      </c>
      <c r="J93">
        <f>$B$93*$C$93/$D$93/$E$93</f>
        <v>245.71428571428569</v>
      </c>
      <c r="K93">
        <f t="shared" ref="K93:BV93" si="84">$B$93*$C$93/$D$93/$E$93</f>
        <v>245.71428571428569</v>
      </c>
      <c r="L93">
        <f t="shared" si="84"/>
        <v>245.71428571428569</v>
      </c>
      <c r="M93">
        <f t="shared" si="84"/>
        <v>245.71428571428569</v>
      </c>
      <c r="N93">
        <f t="shared" si="84"/>
        <v>245.71428571428569</v>
      </c>
      <c r="O93">
        <f t="shared" si="84"/>
        <v>245.71428571428569</v>
      </c>
      <c r="P93">
        <f t="shared" si="84"/>
        <v>245.71428571428569</v>
      </c>
      <c r="Q93">
        <f t="shared" si="84"/>
        <v>245.71428571428569</v>
      </c>
      <c r="R93">
        <f t="shared" si="84"/>
        <v>245.71428571428569</v>
      </c>
      <c r="S93">
        <f t="shared" si="84"/>
        <v>245.71428571428569</v>
      </c>
      <c r="T93">
        <f t="shared" si="84"/>
        <v>245.71428571428569</v>
      </c>
      <c r="U93">
        <f t="shared" si="84"/>
        <v>245.71428571428569</v>
      </c>
      <c r="V93">
        <f t="shared" si="84"/>
        <v>245.71428571428569</v>
      </c>
      <c r="W93">
        <f t="shared" si="84"/>
        <v>245.71428571428569</v>
      </c>
      <c r="X93">
        <f t="shared" si="84"/>
        <v>245.71428571428569</v>
      </c>
      <c r="Y93">
        <f t="shared" si="84"/>
        <v>245.71428571428569</v>
      </c>
      <c r="Z93">
        <f t="shared" si="84"/>
        <v>245.71428571428569</v>
      </c>
      <c r="AA93">
        <f t="shared" si="84"/>
        <v>245.71428571428569</v>
      </c>
      <c r="AB93">
        <f t="shared" si="84"/>
        <v>245.71428571428569</v>
      </c>
      <c r="AC93">
        <f t="shared" si="84"/>
        <v>245.71428571428569</v>
      </c>
      <c r="AD93">
        <f t="shared" si="84"/>
        <v>245.71428571428569</v>
      </c>
      <c r="AE93">
        <f t="shared" si="84"/>
        <v>245.71428571428569</v>
      </c>
      <c r="AF93">
        <f t="shared" si="84"/>
        <v>245.71428571428569</v>
      </c>
      <c r="AG93">
        <f t="shared" si="84"/>
        <v>245.71428571428569</v>
      </c>
      <c r="AH93">
        <f t="shared" si="84"/>
        <v>245.71428571428569</v>
      </c>
      <c r="AI93">
        <f t="shared" si="84"/>
        <v>245.71428571428569</v>
      </c>
      <c r="AJ93">
        <f t="shared" si="84"/>
        <v>245.71428571428569</v>
      </c>
      <c r="AK93">
        <f t="shared" si="84"/>
        <v>245.71428571428569</v>
      </c>
      <c r="AL93">
        <f t="shared" si="84"/>
        <v>245.71428571428569</v>
      </c>
      <c r="AM93">
        <f t="shared" si="84"/>
        <v>245.71428571428569</v>
      </c>
      <c r="AN93">
        <f t="shared" si="84"/>
        <v>245.71428571428569</v>
      </c>
      <c r="AO93">
        <f t="shared" si="84"/>
        <v>245.71428571428569</v>
      </c>
      <c r="AP93">
        <f t="shared" si="84"/>
        <v>245.71428571428569</v>
      </c>
      <c r="AQ93">
        <f t="shared" si="84"/>
        <v>245.71428571428569</v>
      </c>
      <c r="AR93">
        <f t="shared" si="84"/>
        <v>245.71428571428569</v>
      </c>
      <c r="AS93">
        <f t="shared" si="84"/>
        <v>245.71428571428569</v>
      </c>
      <c r="AT93">
        <f t="shared" si="84"/>
        <v>245.71428571428569</v>
      </c>
      <c r="AU93">
        <f t="shared" si="84"/>
        <v>245.71428571428569</v>
      </c>
      <c r="AV93">
        <f t="shared" si="84"/>
        <v>245.71428571428569</v>
      </c>
      <c r="AW93">
        <f t="shared" si="84"/>
        <v>245.71428571428569</v>
      </c>
      <c r="AX93">
        <f t="shared" si="84"/>
        <v>245.71428571428569</v>
      </c>
      <c r="AY93">
        <f t="shared" si="84"/>
        <v>245.71428571428569</v>
      </c>
      <c r="AZ93">
        <f t="shared" si="84"/>
        <v>245.71428571428569</v>
      </c>
      <c r="BA93">
        <f t="shared" si="84"/>
        <v>245.71428571428569</v>
      </c>
      <c r="BB93">
        <f t="shared" si="84"/>
        <v>245.71428571428569</v>
      </c>
      <c r="BC93">
        <f t="shared" si="84"/>
        <v>245.71428571428569</v>
      </c>
      <c r="BD93">
        <f t="shared" si="84"/>
        <v>245.71428571428569</v>
      </c>
      <c r="BE93">
        <f t="shared" si="84"/>
        <v>245.71428571428569</v>
      </c>
      <c r="BF93">
        <f t="shared" si="84"/>
        <v>245.71428571428569</v>
      </c>
      <c r="BG93">
        <f t="shared" si="84"/>
        <v>245.71428571428569</v>
      </c>
      <c r="BH93">
        <f t="shared" si="84"/>
        <v>245.71428571428569</v>
      </c>
      <c r="BI93">
        <f t="shared" si="84"/>
        <v>245.71428571428569</v>
      </c>
      <c r="BJ93">
        <f t="shared" si="84"/>
        <v>245.71428571428569</v>
      </c>
      <c r="BK93">
        <f t="shared" si="84"/>
        <v>245.71428571428569</v>
      </c>
      <c r="BL93">
        <f t="shared" si="84"/>
        <v>245.71428571428569</v>
      </c>
      <c r="BM93">
        <f t="shared" si="84"/>
        <v>245.71428571428569</v>
      </c>
      <c r="BN93">
        <f t="shared" si="84"/>
        <v>245.71428571428569</v>
      </c>
      <c r="BO93">
        <f t="shared" si="84"/>
        <v>245.71428571428569</v>
      </c>
      <c r="BP93">
        <f t="shared" si="84"/>
        <v>245.71428571428569</v>
      </c>
      <c r="BQ93">
        <f t="shared" si="84"/>
        <v>245.71428571428569</v>
      </c>
      <c r="BR93">
        <f t="shared" si="84"/>
        <v>245.71428571428569</v>
      </c>
      <c r="BS93">
        <f t="shared" si="84"/>
        <v>245.71428571428569</v>
      </c>
      <c r="BT93">
        <f t="shared" si="84"/>
        <v>245.71428571428569</v>
      </c>
      <c r="BU93">
        <f t="shared" si="84"/>
        <v>245.71428571428569</v>
      </c>
      <c r="BV93">
        <f t="shared" si="84"/>
        <v>245.71428571428569</v>
      </c>
      <c r="BW93">
        <f t="shared" ref="BW93:EH93" si="85">$B$93*$C$93/$D$93/$E$93</f>
        <v>245.71428571428569</v>
      </c>
      <c r="BX93">
        <f t="shared" si="85"/>
        <v>245.71428571428569</v>
      </c>
      <c r="BY93">
        <f t="shared" si="85"/>
        <v>245.71428571428569</v>
      </c>
      <c r="BZ93">
        <f t="shared" si="85"/>
        <v>245.71428571428569</v>
      </c>
      <c r="CA93">
        <f t="shared" si="85"/>
        <v>245.71428571428569</v>
      </c>
      <c r="CB93">
        <f t="shared" si="85"/>
        <v>245.71428571428569</v>
      </c>
      <c r="CC93">
        <f t="shared" si="85"/>
        <v>245.71428571428569</v>
      </c>
      <c r="CD93">
        <f t="shared" si="85"/>
        <v>245.71428571428569</v>
      </c>
      <c r="CE93">
        <f t="shared" si="85"/>
        <v>245.71428571428569</v>
      </c>
      <c r="CF93">
        <f t="shared" si="85"/>
        <v>245.71428571428569</v>
      </c>
      <c r="CG93">
        <f t="shared" si="85"/>
        <v>245.71428571428569</v>
      </c>
      <c r="CH93">
        <f t="shared" si="85"/>
        <v>245.71428571428569</v>
      </c>
      <c r="CI93">
        <f t="shared" si="85"/>
        <v>245.71428571428569</v>
      </c>
      <c r="CJ93">
        <f t="shared" si="85"/>
        <v>245.71428571428569</v>
      </c>
      <c r="CK93">
        <f t="shared" si="85"/>
        <v>245.71428571428569</v>
      </c>
      <c r="CL93">
        <f t="shared" si="85"/>
        <v>245.71428571428569</v>
      </c>
      <c r="CM93">
        <f t="shared" si="85"/>
        <v>245.71428571428569</v>
      </c>
      <c r="CN93">
        <f t="shared" si="85"/>
        <v>245.71428571428569</v>
      </c>
      <c r="CO93">
        <f t="shared" si="85"/>
        <v>245.71428571428569</v>
      </c>
      <c r="CP93">
        <f t="shared" si="85"/>
        <v>245.71428571428569</v>
      </c>
      <c r="CQ93">
        <f t="shared" si="85"/>
        <v>245.71428571428569</v>
      </c>
      <c r="CR93">
        <f t="shared" si="85"/>
        <v>245.71428571428569</v>
      </c>
      <c r="CS93">
        <f t="shared" si="85"/>
        <v>245.71428571428569</v>
      </c>
      <c r="CT93">
        <f t="shared" si="85"/>
        <v>245.71428571428569</v>
      </c>
      <c r="CU93">
        <f t="shared" si="85"/>
        <v>245.71428571428569</v>
      </c>
      <c r="CV93">
        <f t="shared" si="85"/>
        <v>245.71428571428569</v>
      </c>
      <c r="CW93">
        <f t="shared" si="85"/>
        <v>245.71428571428569</v>
      </c>
      <c r="CX93">
        <f t="shared" si="85"/>
        <v>245.71428571428569</v>
      </c>
      <c r="CY93">
        <f t="shared" si="85"/>
        <v>245.71428571428569</v>
      </c>
      <c r="CZ93">
        <f t="shared" si="85"/>
        <v>245.71428571428569</v>
      </c>
      <c r="DA93">
        <f t="shared" si="85"/>
        <v>245.71428571428569</v>
      </c>
      <c r="DB93">
        <f t="shared" si="85"/>
        <v>245.71428571428569</v>
      </c>
      <c r="DC93">
        <f t="shared" si="85"/>
        <v>245.71428571428569</v>
      </c>
      <c r="DD93">
        <f t="shared" si="85"/>
        <v>245.71428571428569</v>
      </c>
      <c r="DE93">
        <f t="shared" si="85"/>
        <v>245.71428571428569</v>
      </c>
      <c r="DF93">
        <f t="shared" si="85"/>
        <v>245.71428571428569</v>
      </c>
      <c r="DG93">
        <f t="shared" si="85"/>
        <v>245.71428571428569</v>
      </c>
      <c r="DH93">
        <f t="shared" si="85"/>
        <v>245.71428571428569</v>
      </c>
      <c r="DI93">
        <f t="shared" si="85"/>
        <v>245.71428571428569</v>
      </c>
      <c r="DJ93">
        <f t="shared" si="85"/>
        <v>245.71428571428569</v>
      </c>
      <c r="DK93">
        <f t="shared" si="85"/>
        <v>245.71428571428569</v>
      </c>
      <c r="DL93">
        <f t="shared" si="85"/>
        <v>245.71428571428569</v>
      </c>
      <c r="DM93">
        <f t="shared" si="85"/>
        <v>245.71428571428569</v>
      </c>
      <c r="DN93">
        <f t="shared" si="85"/>
        <v>245.71428571428569</v>
      </c>
      <c r="DO93">
        <f t="shared" si="85"/>
        <v>245.71428571428569</v>
      </c>
      <c r="DP93">
        <f t="shared" si="85"/>
        <v>245.71428571428569</v>
      </c>
      <c r="DQ93">
        <f t="shared" si="85"/>
        <v>245.71428571428569</v>
      </c>
      <c r="DR93">
        <f t="shared" si="85"/>
        <v>245.71428571428569</v>
      </c>
      <c r="DS93">
        <f t="shared" si="85"/>
        <v>245.71428571428569</v>
      </c>
      <c r="DT93">
        <f t="shared" si="85"/>
        <v>245.71428571428569</v>
      </c>
      <c r="DU93">
        <f t="shared" si="85"/>
        <v>245.71428571428569</v>
      </c>
      <c r="DV93">
        <f t="shared" si="85"/>
        <v>245.71428571428569</v>
      </c>
      <c r="DW93">
        <f t="shared" si="85"/>
        <v>245.71428571428569</v>
      </c>
      <c r="DX93">
        <f t="shared" si="85"/>
        <v>245.71428571428569</v>
      </c>
      <c r="DY93">
        <f t="shared" si="85"/>
        <v>245.71428571428569</v>
      </c>
      <c r="DZ93">
        <f t="shared" si="85"/>
        <v>245.71428571428569</v>
      </c>
      <c r="EA93">
        <f t="shared" si="85"/>
        <v>245.71428571428569</v>
      </c>
      <c r="EB93">
        <f t="shared" si="85"/>
        <v>245.71428571428569</v>
      </c>
      <c r="EC93">
        <f t="shared" si="85"/>
        <v>245.71428571428569</v>
      </c>
      <c r="ED93">
        <f t="shared" si="85"/>
        <v>245.71428571428569</v>
      </c>
      <c r="EE93">
        <f t="shared" si="85"/>
        <v>245.71428571428569</v>
      </c>
      <c r="EF93">
        <f t="shared" si="85"/>
        <v>245.71428571428569</v>
      </c>
      <c r="EG93">
        <f t="shared" si="85"/>
        <v>245.71428571428569</v>
      </c>
      <c r="EH93">
        <f t="shared" si="85"/>
        <v>245.71428571428569</v>
      </c>
      <c r="EI93">
        <f t="shared" ref="EI93:GA93" si="86">$B$93*$C$93/$D$93/$E$93</f>
        <v>245.71428571428569</v>
      </c>
      <c r="EJ93">
        <f t="shared" si="86"/>
        <v>245.71428571428569</v>
      </c>
      <c r="EK93">
        <f t="shared" si="86"/>
        <v>245.71428571428569</v>
      </c>
      <c r="EL93">
        <f t="shared" si="86"/>
        <v>245.71428571428569</v>
      </c>
      <c r="EM93">
        <f t="shared" si="86"/>
        <v>245.71428571428569</v>
      </c>
      <c r="EN93">
        <f t="shared" si="86"/>
        <v>245.71428571428569</v>
      </c>
      <c r="EO93">
        <f t="shared" si="86"/>
        <v>245.71428571428569</v>
      </c>
      <c r="EP93">
        <f t="shared" si="86"/>
        <v>245.71428571428569</v>
      </c>
      <c r="EQ93">
        <f t="shared" si="86"/>
        <v>245.71428571428569</v>
      </c>
      <c r="ER93">
        <f t="shared" si="86"/>
        <v>245.71428571428569</v>
      </c>
      <c r="ES93">
        <f t="shared" si="86"/>
        <v>245.71428571428569</v>
      </c>
      <c r="ET93">
        <f t="shared" si="86"/>
        <v>245.71428571428569</v>
      </c>
      <c r="EU93">
        <f t="shared" si="86"/>
        <v>245.71428571428569</v>
      </c>
      <c r="EV93">
        <f t="shared" si="86"/>
        <v>245.71428571428569</v>
      </c>
      <c r="EW93">
        <f t="shared" si="86"/>
        <v>245.71428571428569</v>
      </c>
      <c r="EX93">
        <f t="shared" si="86"/>
        <v>245.71428571428569</v>
      </c>
      <c r="EY93">
        <f t="shared" si="86"/>
        <v>245.71428571428569</v>
      </c>
      <c r="EZ93">
        <f t="shared" si="86"/>
        <v>245.71428571428569</v>
      </c>
      <c r="FA93">
        <f t="shared" si="86"/>
        <v>245.71428571428569</v>
      </c>
      <c r="FB93">
        <f t="shared" si="86"/>
        <v>245.71428571428569</v>
      </c>
      <c r="FC93">
        <f t="shared" si="86"/>
        <v>245.71428571428569</v>
      </c>
      <c r="FD93">
        <f t="shared" si="86"/>
        <v>245.71428571428569</v>
      </c>
      <c r="FE93">
        <f t="shared" si="86"/>
        <v>245.71428571428569</v>
      </c>
      <c r="FF93">
        <f t="shared" si="86"/>
        <v>245.71428571428569</v>
      </c>
      <c r="FG93">
        <f t="shared" si="86"/>
        <v>245.71428571428569</v>
      </c>
      <c r="FH93">
        <f t="shared" si="86"/>
        <v>245.71428571428569</v>
      </c>
      <c r="FI93">
        <f t="shared" si="86"/>
        <v>245.71428571428569</v>
      </c>
      <c r="FJ93">
        <f t="shared" si="86"/>
        <v>245.71428571428569</v>
      </c>
      <c r="FK93">
        <f t="shared" si="86"/>
        <v>245.71428571428569</v>
      </c>
      <c r="FL93">
        <f t="shared" si="86"/>
        <v>245.71428571428569</v>
      </c>
      <c r="FM93">
        <f t="shared" si="86"/>
        <v>245.71428571428569</v>
      </c>
      <c r="FN93">
        <f t="shared" si="86"/>
        <v>245.71428571428569</v>
      </c>
      <c r="FO93">
        <f t="shared" si="86"/>
        <v>245.71428571428569</v>
      </c>
      <c r="FP93">
        <f t="shared" si="86"/>
        <v>245.71428571428569</v>
      </c>
      <c r="FQ93">
        <f t="shared" si="86"/>
        <v>245.71428571428569</v>
      </c>
      <c r="FR93">
        <f t="shared" si="86"/>
        <v>245.71428571428569</v>
      </c>
      <c r="FS93">
        <f t="shared" si="86"/>
        <v>245.71428571428569</v>
      </c>
      <c r="FT93">
        <f t="shared" si="86"/>
        <v>245.71428571428569</v>
      </c>
      <c r="FU93">
        <f t="shared" si="86"/>
        <v>245.71428571428569</v>
      </c>
      <c r="FV93">
        <f t="shared" si="86"/>
        <v>245.71428571428569</v>
      </c>
      <c r="FW93">
        <f t="shared" si="86"/>
        <v>245.71428571428569</v>
      </c>
      <c r="FX93">
        <f t="shared" si="86"/>
        <v>245.71428571428569</v>
      </c>
      <c r="FY93">
        <f t="shared" si="86"/>
        <v>245.71428571428569</v>
      </c>
      <c r="FZ93">
        <f t="shared" si="86"/>
        <v>245.71428571428569</v>
      </c>
      <c r="GA93">
        <f t="shared" si="86"/>
        <v>245.71428571428569</v>
      </c>
    </row>
    <row r="94" spans="1:183" x14ac:dyDescent="0.25">
      <c r="A94" s="38" t="s">
        <v>31</v>
      </c>
      <c r="B94" s="29">
        <f>B93*C93/D93/E93</f>
        <v>245.71428571428569</v>
      </c>
      <c r="C94" s="39"/>
      <c r="D94" s="39"/>
      <c r="E94" s="39"/>
      <c r="F94" s="39"/>
      <c r="G94" s="39"/>
      <c r="H94" s="37"/>
      <c r="I94" t="s">
        <v>32</v>
      </c>
      <c r="J94" s="30">
        <f>$B$98/$C$98/$D$98/$E$98/$H$98/J$36</f>
        <v>1820.1058201058199</v>
      </c>
      <c r="K94" s="30">
        <f t="shared" ref="K94:BV94" si="87">$B$98/$C$98/$D$98/$E$98/$H$98/K$36</f>
        <v>1516.7548500881833</v>
      </c>
      <c r="L94" s="30">
        <f t="shared" si="87"/>
        <v>1300.0755857898714</v>
      </c>
      <c r="M94" s="30">
        <f t="shared" si="87"/>
        <v>1137.5661375661375</v>
      </c>
      <c r="N94" s="30">
        <f t="shared" si="87"/>
        <v>1011.1699000587889</v>
      </c>
      <c r="O94" s="30">
        <f t="shared" si="87"/>
        <v>910.05291005290997</v>
      </c>
      <c r="P94" s="30">
        <f t="shared" si="87"/>
        <v>827.32082732082733</v>
      </c>
      <c r="Q94" s="30">
        <f t="shared" si="87"/>
        <v>758.37742504409164</v>
      </c>
      <c r="R94" s="30">
        <f t="shared" si="87"/>
        <v>700.04070004070002</v>
      </c>
      <c r="S94" s="30">
        <f t="shared" si="87"/>
        <v>650.03779289493571</v>
      </c>
      <c r="T94" s="30">
        <f t="shared" si="87"/>
        <v>606.70194003527331</v>
      </c>
      <c r="U94" s="30">
        <f t="shared" si="87"/>
        <v>568.78306878306876</v>
      </c>
      <c r="V94" s="30">
        <f t="shared" si="87"/>
        <v>535.3252412075941</v>
      </c>
      <c r="W94" s="30">
        <f t="shared" si="87"/>
        <v>505.58495002939446</v>
      </c>
      <c r="X94" s="30">
        <f t="shared" si="87"/>
        <v>478.97521581732104</v>
      </c>
      <c r="Y94" s="30">
        <f t="shared" si="87"/>
        <v>455.02645502645498</v>
      </c>
      <c r="Z94" s="30">
        <f t="shared" si="87"/>
        <v>433.35852859662384</v>
      </c>
      <c r="AA94" s="30">
        <f t="shared" si="87"/>
        <v>413.66041366041367</v>
      </c>
      <c r="AB94" s="30">
        <f t="shared" si="87"/>
        <v>395.67517828387389</v>
      </c>
      <c r="AC94" s="30">
        <f t="shared" si="87"/>
        <v>379.18871252204582</v>
      </c>
      <c r="AD94" s="30">
        <f t="shared" si="87"/>
        <v>364.021164021164</v>
      </c>
      <c r="AE94" s="30">
        <f t="shared" si="87"/>
        <v>350.02035002035001</v>
      </c>
      <c r="AF94" s="30">
        <f t="shared" si="87"/>
        <v>337.05663335292962</v>
      </c>
      <c r="AG94" s="30">
        <f t="shared" si="87"/>
        <v>325.01889644746785</v>
      </c>
      <c r="AH94" s="30">
        <f t="shared" si="87"/>
        <v>313.81134829410689</v>
      </c>
      <c r="AI94" s="30">
        <f t="shared" si="87"/>
        <v>303.35097001763666</v>
      </c>
      <c r="AJ94" s="30">
        <f t="shared" si="87"/>
        <v>293.56545485577743</v>
      </c>
      <c r="AK94" s="30">
        <f t="shared" si="87"/>
        <v>284.39153439153438</v>
      </c>
      <c r="AL94" s="30">
        <f t="shared" si="87"/>
        <v>275.77360910694244</v>
      </c>
      <c r="AM94" s="30">
        <f t="shared" si="87"/>
        <v>267.66262060379705</v>
      </c>
      <c r="AN94" s="30">
        <f t="shared" si="87"/>
        <v>260.01511715797432</v>
      </c>
      <c r="AO94" s="30">
        <f t="shared" si="87"/>
        <v>252.79247501469723</v>
      </c>
      <c r="AP94" s="30">
        <f t="shared" si="87"/>
        <v>245.96024596024594</v>
      </c>
      <c r="AQ94" s="30">
        <f t="shared" si="87"/>
        <v>239.48760790866052</v>
      </c>
      <c r="AR94" s="30">
        <f t="shared" si="87"/>
        <v>233.34690001356668</v>
      </c>
      <c r="AS94" s="30">
        <f t="shared" si="87"/>
        <v>227.51322751322749</v>
      </c>
      <c r="AT94" s="30">
        <f t="shared" si="87"/>
        <v>221.96412440314879</v>
      </c>
      <c r="AU94" s="30">
        <f t="shared" si="87"/>
        <v>216.67926429831192</v>
      </c>
      <c r="AV94" s="30">
        <f t="shared" si="87"/>
        <v>211.64021164021162</v>
      </c>
      <c r="AW94" s="30">
        <f t="shared" si="87"/>
        <v>206.83020683020683</v>
      </c>
      <c r="AX94" s="30">
        <f t="shared" si="87"/>
        <v>202.23398001175778</v>
      </c>
      <c r="AY94" s="30">
        <f t="shared" si="87"/>
        <v>197.83758914193695</v>
      </c>
      <c r="AZ94" s="30">
        <f t="shared" si="87"/>
        <v>193.62827873466171</v>
      </c>
      <c r="BA94" s="30">
        <f t="shared" si="87"/>
        <v>189.59435626102291</v>
      </c>
      <c r="BB94" s="30">
        <f t="shared" si="87"/>
        <v>185.72508368426736</v>
      </c>
      <c r="BC94" s="30">
        <f t="shared" si="87"/>
        <v>182.010582010582</v>
      </c>
      <c r="BD94" s="30">
        <f t="shared" si="87"/>
        <v>178.44174706919804</v>
      </c>
      <c r="BE94" s="30">
        <f t="shared" si="87"/>
        <v>175.010175010175</v>
      </c>
      <c r="BF94" s="30">
        <f t="shared" si="87"/>
        <v>171.70809623639812</v>
      </c>
      <c r="BG94" s="30">
        <f t="shared" si="87"/>
        <v>168.52831667646481</v>
      </c>
      <c r="BH94" s="30">
        <f t="shared" si="87"/>
        <v>165.46416546416546</v>
      </c>
      <c r="BI94" s="30">
        <f t="shared" si="87"/>
        <v>162.50944822373393</v>
      </c>
      <c r="BJ94" s="30">
        <f t="shared" si="87"/>
        <v>159.65840527244035</v>
      </c>
      <c r="BK94" s="30">
        <f t="shared" si="87"/>
        <v>156.90567414705345</v>
      </c>
      <c r="BL94" s="30">
        <f t="shared" si="87"/>
        <v>154.2462559411712</v>
      </c>
      <c r="BM94" s="30">
        <f t="shared" si="87"/>
        <v>151.67548500881833</v>
      </c>
      <c r="BN94" s="30">
        <f t="shared" si="87"/>
        <v>149.18900164801803</v>
      </c>
      <c r="BO94" s="30">
        <f t="shared" si="87"/>
        <v>146.78272742788872</v>
      </c>
      <c r="BP94" s="30">
        <f t="shared" si="87"/>
        <v>144.45284286554127</v>
      </c>
      <c r="BQ94" s="30">
        <f t="shared" si="87"/>
        <v>142.19576719576719</v>
      </c>
      <c r="BR94" s="30">
        <f t="shared" si="87"/>
        <v>140.00814000814</v>
      </c>
      <c r="BS94" s="30">
        <f t="shared" si="87"/>
        <v>137.88680455347122</v>
      </c>
      <c r="BT94" s="30">
        <f t="shared" si="87"/>
        <v>135.82879254521046</v>
      </c>
      <c r="BU94" s="30">
        <f t="shared" si="87"/>
        <v>133.83131030189853</v>
      </c>
      <c r="BV94" s="30">
        <f t="shared" si="87"/>
        <v>131.89172609462463</v>
      </c>
      <c r="BW94" s="30">
        <f t="shared" ref="BW94:EH94" si="88">$B$98/$C$98/$D$98/$E$98/$H$98/BW$36</f>
        <v>130.00755857898716</v>
      </c>
      <c r="BX94" s="30">
        <f t="shared" si="88"/>
        <v>128.1764662046352</v>
      </c>
      <c r="BY94" s="30">
        <f t="shared" si="88"/>
        <v>126.39623750734862</v>
      </c>
      <c r="BZ94" s="30">
        <f t="shared" si="88"/>
        <v>124.66478219902876</v>
      </c>
      <c r="CA94" s="30">
        <f t="shared" si="88"/>
        <v>122.98012298012297</v>
      </c>
      <c r="CB94" s="30">
        <f t="shared" si="88"/>
        <v>121.34038800705467</v>
      </c>
      <c r="CC94" s="30">
        <f t="shared" si="88"/>
        <v>119.74380395433026</v>
      </c>
      <c r="CD94" s="30">
        <f t="shared" si="88"/>
        <v>118.18868961726103</v>
      </c>
      <c r="CE94" s="30">
        <f t="shared" si="88"/>
        <v>116.67345000678334</v>
      </c>
      <c r="CF94" s="30">
        <f t="shared" si="88"/>
        <v>115.19657089277342</v>
      </c>
      <c r="CG94" s="30">
        <f t="shared" si="88"/>
        <v>113.75661375661375</v>
      </c>
      <c r="CH94" s="30">
        <f t="shared" si="88"/>
        <v>112.35221111764321</v>
      </c>
      <c r="CI94" s="30">
        <f t="shared" si="88"/>
        <v>110.98206220157439</v>
      </c>
      <c r="CJ94" s="30">
        <f t="shared" si="88"/>
        <v>109.64492892203735</v>
      </c>
      <c r="CK94" s="30">
        <f t="shared" si="88"/>
        <v>108.33963214915596</v>
      </c>
      <c r="CL94" s="30">
        <f t="shared" si="88"/>
        <v>107.06504824151882</v>
      </c>
      <c r="CM94" s="30">
        <f t="shared" si="88"/>
        <v>105.82010582010581</v>
      </c>
      <c r="CN94" s="30">
        <f t="shared" si="88"/>
        <v>104.6037827647023</v>
      </c>
      <c r="CO94" s="30">
        <f t="shared" si="88"/>
        <v>103.41510341510342</v>
      </c>
      <c r="CP94" s="30">
        <f t="shared" si="88"/>
        <v>102.25313596100112</v>
      </c>
      <c r="CQ94" s="30">
        <f t="shared" si="88"/>
        <v>101.11699000587889</v>
      </c>
      <c r="CR94" s="30">
        <f t="shared" si="88"/>
        <v>100.00581429152857</v>
      </c>
      <c r="CS94" s="30">
        <f t="shared" si="88"/>
        <v>98.918794570968473</v>
      </c>
      <c r="CT94" s="30">
        <f t="shared" si="88"/>
        <v>97.855151618592473</v>
      </c>
      <c r="CU94" s="30">
        <f t="shared" si="88"/>
        <v>96.814139367330853</v>
      </c>
      <c r="CV94" s="30">
        <f t="shared" si="88"/>
        <v>95.795043163464214</v>
      </c>
      <c r="CW94" s="30">
        <f t="shared" si="88"/>
        <v>94.797178130511455</v>
      </c>
      <c r="CX94" s="30">
        <f t="shared" si="88"/>
        <v>93.819887634320622</v>
      </c>
      <c r="CY94" s="30">
        <f t="shared" si="88"/>
        <v>92.86254184213368</v>
      </c>
      <c r="CZ94" s="30">
        <f t="shared" si="88"/>
        <v>91.92453636898081</v>
      </c>
      <c r="DA94" s="30">
        <f t="shared" si="88"/>
        <v>91.005291005290999</v>
      </c>
      <c r="DB94" s="30">
        <f t="shared" si="88"/>
        <v>90.104248520090096</v>
      </c>
      <c r="DC94" s="30">
        <f t="shared" si="88"/>
        <v>89.220873534599022</v>
      </c>
      <c r="DD94" s="30">
        <f t="shared" si="88"/>
        <v>88.354651461447574</v>
      </c>
      <c r="DE94" s="30">
        <f t="shared" si="88"/>
        <v>87.505087505087502</v>
      </c>
      <c r="DF94" s="30">
        <f t="shared" si="88"/>
        <v>86.671705719324763</v>
      </c>
      <c r="DG94" s="30">
        <f t="shared" si="88"/>
        <v>85.85404811819906</v>
      </c>
      <c r="DH94" s="30">
        <f t="shared" si="88"/>
        <v>85.051673836720568</v>
      </c>
      <c r="DI94" s="30">
        <f t="shared" si="88"/>
        <v>84.264158338232406</v>
      </c>
      <c r="DJ94" s="30">
        <f t="shared" si="88"/>
        <v>83.491092665404594</v>
      </c>
      <c r="DK94" s="30">
        <f t="shared" si="88"/>
        <v>82.732082732082731</v>
      </c>
      <c r="DL94" s="30">
        <f t="shared" si="88"/>
        <v>81.986748653415319</v>
      </c>
      <c r="DM94" s="30">
        <f t="shared" si="88"/>
        <v>81.254724111866963</v>
      </c>
      <c r="DN94" s="30">
        <f t="shared" si="88"/>
        <v>80.535655756894698</v>
      </c>
      <c r="DO94" s="30">
        <f t="shared" si="88"/>
        <v>79.829202636220174</v>
      </c>
      <c r="DP94" s="30">
        <f t="shared" si="88"/>
        <v>79.135035656774789</v>
      </c>
      <c r="DQ94" s="30">
        <f t="shared" si="88"/>
        <v>78.452837073526723</v>
      </c>
      <c r="DR94" s="30">
        <f t="shared" si="88"/>
        <v>77.782300004522227</v>
      </c>
      <c r="DS94" s="30">
        <f t="shared" si="88"/>
        <v>77.1231279705856</v>
      </c>
      <c r="DT94" s="30">
        <f t="shared" si="88"/>
        <v>76.475034458227725</v>
      </c>
      <c r="DU94" s="30">
        <f t="shared" si="88"/>
        <v>75.837742504409164</v>
      </c>
      <c r="DV94" s="30">
        <f t="shared" si="88"/>
        <v>75.21098430189339</v>
      </c>
      <c r="DW94" s="30">
        <f t="shared" si="88"/>
        <v>74.594500824009017</v>
      </c>
      <c r="DX94" s="30">
        <f t="shared" si="88"/>
        <v>73.988041467716258</v>
      </c>
      <c r="DY94" s="30">
        <f t="shared" si="88"/>
        <v>73.391363713944358</v>
      </c>
      <c r="DZ94" s="30">
        <f t="shared" si="88"/>
        <v>72.804232804232797</v>
      </c>
      <c r="EA94" s="30">
        <f t="shared" si="88"/>
        <v>72.226421432770636</v>
      </c>
      <c r="EB94" s="30">
        <f t="shared" si="88"/>
        <v>71.657709452985046</v>
      </c>
      <c r="EC94" s="30">
        <f t="shared" si="88"/>
        <v>71.097883597883595</v>
      </c>
      <c r="ED94" s="30">
        <f t="shared" si="88"/>
        <v>70.546737213403873</v>
      </c>
      <c r="EE94" s="30">
        <f t="shared" si="88"/>
        <v>70.004070004070002</v>
      </c>
      <c r="EF94" s="30">
        <f t="shared" si="88"/>
        <v>69.46968779029848</v>
      </c>
      <c r="EG94" s="30">
        <f t="shared" si="88"/>
        <v>68.943402276735611</v>
      </c>
      <c r="EH94" s="30">
        <f t="shared" si="88"/>
        <v>68.425030831045859</v>
      </c>
      <c r="EI94" s="30">
        <f t="shared" ref="EI94:GA94" si="89">$B$98/$C$98/$D$98/$E$98/$H$98/EI$36</f>
        <v>67.914396272605231</v>
      </c>
      <c r="EJ94" s="30">
        <f t="shared" si="89"/>
        <v>67.411326670585922</v>
      </c>
      <c r="EK94" s="30">
        <f t="shared" si="89"/>
        <v>66.915655150949263</v>
      </c>
      <c r="EL94" s="30">
        <f t="shared" si="89"/>
        <v>66.42721971189124</v>
      </c>
      <c r="EM94" s="30">
        <f t="shared" si="89"/>
        <v>65.945863047312315</v>
      </c>
      <c r="EN94" s="30">
        <f t="shared" si="89"/>
        <v>65.471432377907192</v>
      </c>
      <c r="EO94" s="30">
        <f t="shared" si="89"/>
        <v>65.003779289493579</v>
      </c>
      <c r="EP94" s="30">
        <f t="shared" si="89"/>
        <v>64.542759578220569</v>
      </c>
      <c r="EQ94" s="30">
        <f t="shared" si="89"/>
        <v>64.088233102317602</v>
      </c>
      <c r="ER94" s="30">
        <f t="shared" si="89"/>
        <v>63.640063640063637</v>
      </c>
      <c r="ES94" s="30">
        <f t="shared" si="89"/>
        <v>63.198118753674308</v>
      </c>
      <c r="ET94" s="30">
        <f t="shared" si="89"/>
        <v>62.762269658821381</v>
      </c>
      <c r="EU94" s="30">
        <f t="shared" si="89"/>
        <v>62.332391099514382</v>
      </c>
      <c r="EV94" s="30">
        <f t="shared" si="89"/>
        <v>61.908361228089113</v>
      </c>
      <c r="EW94" s="30">
        <f t="shared" si="89"/>
        <v>61.490061490061485</v>
      </c>
      <c r="EX94" s="30">
        <f t="shared" si="89"/>
        <v>61.07737651361812</v>
      </c>
      <c r="EY94" s="30">
        <f t="shared" si="89"/>
        <v>60.670194003527335</v>
      </c>
      <c r="EZ94" s="30">
        <f t="shared" si="89"/>
        <v>60.268404639265562</v>
      </c>
      <c r="FA94" s="30">
        <f t="shared" si="89"/>
        <v>59.87190197716513</v>
      </c>
      <c r="FB94" s="30">
        <f t="shared" si="89"/>
        <v>59.480582356399346</v>
      </c>
      <c r="FC94" s="30">
        <f t="shared" si="89"/>
        <v>59.094344808630517</v>
      </c>
      <c r="FD94" s="30">
        <f t="shared" si="89"/>
        <v>58.713090971155488</v>
      </c>
      <c r="FE94" s="30">
        <f t="shared" si="89"/>
        <v>58.33672500339167</v>
      </c>
      <c r="FF94" s="30">
        <f t="shared" si="89"/>
        <v>57.965153506554778</v>
      </c>
      <c r="FG94" s="30">
        <f t="shared" si="89"/>
        <v>57.598285446386711</v>
      </c>
      <c r="FH94" s="30">
        <f t="shared" si="89"/>
        <v>57.236032078799369</v>
      </c>
      <c r="FI94" s="30">
        <f t="shared" si="89"/>
        <v>56.878306878306873</v>
      </c>
      <c r="FJ94" s="30">
        <f t="shared" si="89"/>
        <v>56.525025469124849</v>
      </c>
      <c r="FK94" s="30">
        <f t="shared" si="89"/>
        <v>56.176105558821604</v>
      </c>
      <c r="FL94" s="30">
        <f t="shared" si="89"/>
        <v>55.83146687441166</v>
      </c>
      <c r="FM94" s="30">
        <f t="shared" si="89"/>
        <v>55.491031100787197</v>
      </c>
      <c r="FN94" s="30">
        <f t="shared" si="89"/>
        <v>55.154721821388485</v>
      </c>
      <c r="FO94" s="30">
        <f t="shared" si="89"/>
        <v>54.822464461018676</v>
      </c>
      <c r="FP94" s="30">
        <f t="shared" si="89"/>
        <v>54.494186230713176</v>
      </c>
      <c r="FQ94" s="30">
        <f t="shared" si="89"/>
        <v>54.16981607457798</v>
      </c>
      <c r="FR94" s="30">
        <f t="shared" si="89"/>
        <v>53.849284618515384</v>
      </c>
      <c r="FS94" s="30">
        <f t="shared" si="89"/>
        <v>53.532524120759412</v>
      </c>
      <c r="FT94" s="30">
        <f t="shared" si="89"/>
        <v>53.219468424146783</v>
      </c>
      <c r="FU94" s="30">
        <f t="shared" si="89"/>
        <v>52.910052910052904</v>
      </c>
      <c r="FV94" s="30">
        <f t="shared" si="89"/>
        <v>52.604214453925437</v>
      </c>
      <c r="FW94" s="30">
        <f t="shared" si="89"/>
        <v>52.301891382351151</v>
      </c>
      <c r="FX94" s="30">
        <f t="shared" si="89"/>
        <v>52.003023431594855</v>
      </c>
      <c r="FY94" s="30">
        <f t="shared" si="89"/>
        <v>51.707551707551708</v>
      </c>
      <c r="FZ94" s="30">
        <f t="shared" si="89"/>
        <v>51.415418647057059</v>
      </c>
      <c r="GA94" s="30">
        <f t="shared" si="89"/>
        <v>51.12656798050056</v>
      </c>
    </row>
    <row r="95" spans="1:183" x14ac:dyDescent="0.25">
      <c r="A95" s="36"/>
      <c r="B95" s="39"/>
      <c r="C95" s="39"/>
      <c r="D95" s="39"/>
      <c r="E95" s="39"/>
      <c r="F95" s="39"/>
      <c r="G95" s="39"/>
      <c r="H95" s="37"/>
    </row>
    <row r="96" spans="1:183" x14ac:dyDescent="0.25">
      <c r="A96" s="36"/>
      <c r="B96" s="39"/>
      <c r="C96" s="39"/>
      <c r="D96" s="39"/>
      <c r="E96" s="39"/>
      <c r="F96" s="39"/>
      <c r="G96" s="39"/>
      <c r="H96" s="37"/>
      <c r="I96" t="s">
        <v>33</v>
      </c>
      <c r="J96">
        <f>J$36</f>
        <v>30</v>
      </c>
      <c r="K96">
        <f t="shared" ref="K96:BV96" si="90">K$36</f>
        <v>36</v>
      </c>
      <c r="L96">
        <f t="shared" si="90"/>
        <v>42</v>
      </c>
      <c r="M96">
        <f t="shared" si="90"/>
        <v>48</v>
      </c>
      <c r="N96">
        <f t="shared" si="90"/>
        <v>54</v>
      </c>
      <c r="O96">
        <f t="shared" si="90"/>
        <v>60</v>
      </c>
      <c r="P96">
        <f t="shared" si="90"/>
        <v>66</v>
      </c>
      <c r="Q96">
        <f t="shared" si="90"/>
        <v>72</v>
      </c>
      <c r="R96">
        <f t="shared" si="90"/>
        <v>78</v>
      </c>
      <c r="S96">
        <f t="shared" si="90"/>
        <v>84</v>
      </c>
      <c r="T96">
        <f t="shared" si="90"/>
        <v>90</v>
      </c>
      <c r="U96">
        <f t="shared" si="90"/>
        <v>96</v>
      </c>
      <c r="V96">
        <f t="shared" si="90"/>
        <v>102</v>
      </c>
      <c r="W96">
        <f t="shared" si="90"/>
        <v>108</v>
      </c>
      <c r="X96">
        <f t="shared" si="90"/>
        <v>114</v>
      </c>
      <c r="Y96">
        <f t="shared" si="90"/>
        <v>120</v>
      </c>
      <c r="Z96">
        <f t="shared" si="90"/>
        <v>126</v>
      </c>
      <c r="AA96">
        <f t="shared" si="90"/>
        <v>132</v>
      </c>
      <c r="AB96">
        <f t="shared" si="90"/>
        <v>138</v>
      </c>
      <c r="AC96">
        <f t="shared" si="90"/>
        <v>144</v>
      </c>
      <c r="AD96">
        <f t="shared" si="90"/>
        <v>150</v>
      </c>
      <c r="AE96">
        <f t="shared" si="90"/>
        <v>156</v>
      </c>
      <c r="AF96">
        <f t="shared" si="90"/>
        <v>162</v>
      </c>
      <c r="AG96">
        <f t="shared" si="90"/>
        <v>168</v>
      </c>
      <c r="AH96">
        <f t="shared" si="90"/>
        <v>174</v>
      </c>
      <c r="AI96">
        <f t="shared" si="90"/>
        <v>180</v>
      </c>
      <c r="AJ96">
        <f t="shared" si="90"/>
        <v>186</v>
      </c>
      <c r="AK96">
        <f t="shared" si="90"/>
        <v>192</v>
      </c>
      <c r="AL96">
        <f t="shared" si="90"/>
        <v>198</v>
      </c>
      <c r="AM96">
        <f t="shared" si="90"/>
        <v>204</v>
      </c>
      <c r="AN96">
        <f t="shared" si="90"/>
        <v>210</v>
      </c>
      <c r="AO96">
        <f t="shared" si="90"/>
        <v>216</v>
      </c>
      <c r="AP96">
        <f t="shared" si="90"/>
        <v>222</v>
      </c>
      <c r="AQ96">
        <f t="shared" si="90"/>
        <v>228</v>
      </c>
      <c r="AR96">
        <f t="shared" si="90"/>
        <v>234</v>
      </c>
      <c r="AS96">
        <f t="shared" si="90"/>
        <v>240</v>
      </c>
      <c r="AT96">
        <f t="shared" si="90"/>
        <v>246</v>
      </c>
      <c r="AU96">
        <f t="shared" si="90"/>
        <v>252</v>
      </c>
      <c r="AV96">
        <f t="shared" si="90"/>
        <v>258</v>
      </c>
      <c r="AW96">
        <f t="shared" si="90"/>
        <v>264</v>
      </c>
      <c r="AX96">
        <f t="shared" si="90"/>
        <v>270</v>
      </c>
      <c r="AY96">
        <f t="shared" si="90"/>
        <v>276</v>
      </c>
      <c r="AZ96">
        <f t="shared" si="90"/>
        <v>282</v>
      </c>
      <c r="BA96">
        <f t="shared" si="90"/>
        <v>288</v>
      </c>
      <c r="BB96">
        <f t="shared" si="90"/>
        <v>294</v>
      </c>
      <c r="BC96">
        <f t="shared" si="90"/>
        <v>300</v>
      </c>
      <c r="BD96">
        <f t="shared" si="90"/>
        <v>306</v>
      </c>
      <c r="BE96">
        <f t="shared" si="90"/>
        <v>312</v>
      </c>
      <c r="BF96">
        <f t="shared" si="90"/>
        <v>318</v>
      </c>
      <c r="BG96">
        <f t="shared" si="90"/>
        <v>324</v>
      </c>
      <c r="BH96">
        <f t="shared" si="90"/>
        <v>330</v>
      </c>
      <c r="BI96">
        <f t="shared" si="90"/>
        <v>336</v>
      </c>
      <c r="BJ96">
        <f t="shared" si="90"/>
        <v>342</v>
      </c>
      <c r="BK96">
        <f t="shared" si="90"/>
        <v>348</v>
      </c>
      <c r="BL96">
        <f t="shared" si="90"/>
        <v>354</v>
      </c>
      <c r="BM96">
        <f t="shared" si="90"/>
        <v>360</v>
      </c>
      <c r="BN96">
        <f t="shared" si="90"/>
        <v>366</v>
      </c>
      <c r="BO96">
        <f t="shared" si="90"/>
        <v>372</v>
      </c>
      <c r="BP96">
        <f t="shared" si="90"/>
        <v>378</v>
      </c>
      <c r="BQ96">
        <f t="shared" si="90"/>
        <v>384</v>
      </c>
      <c r="BR96">
        <f t="shared" si="90"/>
        <v>390</v>
      </c>
      <c r="BS96">
        <f t="shared" si="90"/>
        <v>396</v>
      </c>
      <c r="BT96">
        <f t="shared" si="90"/>
        <v>402</v>
      </c>
      <c r="BU96">
        <f t="shared" si="90"/>
        <v>408</v>
      </c>
      <c r="BV96">
        <f t="shared" si="90"/>
        <v>414</v>
      </c>
      <c r="BW96">
        <f t="shared" ref="BW96:EH96" si="91">BW$36</f>
        <v>420</v>
      </c>
      <c r="BX96">
        <f t="shared" si="91"/>
        <v>426</v>
      </c>
      <c r="BY96">
        <f t="shared" si="91"/>
        <v>432</v>
      </c>
      <c r="BZ96">
        <f t="shared" si="91"/>
        <v>438</v>
      </c>
      <c r="CA96">
        <f t="shared" si="91"/>
        <v>444</v>
      </c>
      <c r="CB96">
        <f t="shared" si="91"/>
        <v>450</v>
      </c>
      <c r="CC96">
        <f t="shared" si="91"/>
        <v>456</v>
      </c>
      <c r="CD96">
        <f t="shared" si="91"/>
        <v>462</v>
      </c>
      <c r="CE96">
        <f t="shared" si="91"/>
        <v>468</v>
      </c>
      <c r="CF96">
        <f t="shared" si="91"/>
        <v>474</v>
      </c>
      <c r="CG96">
        <f t="shared" si="91"/>
        <v>480</v>
      </c>
      <c r="CH96">
        <f t="shared" si="91"/>
        <v>486</v>
      </c>
      <c r="CI96">
        <f t="shared" si="91"/>
        <v>492</v>
      </c>
      <c r="CJ96">
        <f t="shared" si="91"/>
        <v>498</v>
      </c>
      <c r="CK96">
        <f t="shared" si="91"/>
        <v>504</v>
      </c>
      <c r="CL96">
        <f t="shared" si="91"/>
        <v>510</v>
      </c>
      <c r="CM96">
        <f t="shared" si="91"/>
        <v>516</v>
      </c>
      <c r="CN96">
        <f t="shared" si="91"/>
        <v>522</v>
      </c>
      <c r="CO96">
        <f t="shared" si="91"/>
        <v>528</v>
      </c>
      <c r="CP96">
        <f t="shared" si="91"/>
        <v>534</v>
      </c>
      <c r="CQ96">
        <f t="shared" si="91"/>
        <v>540</v>
      </c>
      <c r="CR96">
        <f t="shared" si="91"/>
        <v>546</v>
      </c>
      <c r="CS96">
        <f t="shared" si="91"/>
        <v>552</v>
      </c>
      <c r="CT96">
        <f t="shared" si="91"/>
        <v>558</v>
      </c>
      <c r="CU96">
        <f t="shared" si="91"/>
        <v>564</v>
      </c>
      <c r="CV96">
        <f t="shared" si="91"/>
        <v>570</v>
      </c>
      <c r="CW96">
        <f t="shared" si="91"/>
        <v>576</v>
      </c>
      <c r="CX96">
        <f t="shared" si="91"/>
        <v>582</v>
      </c>
      <c r="CY96">
        <f t="shared" si="91"/>
        <v>588</v>
      </c>
      <c r="CZ96">
        <f t="shared" si="91"/>
        <v>594</v>
      </c>
      <c r="DA96">
        <f t="shared" si="91"/>
        <v>600</v>
      </c>
      <c r="DB96">
        <f t="shared" si="91"/>
        <v>606</v>
      </c>
      <c r="DC96">
        <f t="shared" si="91"/>
        <v>612</v>
      </c>
      <c r="DD96">
        <f t="shared" si="91"/>
        <v>618</v>
      </c>
      <c r="DE96">
        <f t="shared" si="91"/>
        <v>624</v>
      </c>
      <c r="DF96">
        <f t="shared" si="91"/>
        <v>630</v>
      </c>
      <c r="DG96">
        <f t="shared" si="91"/>
        <v>636</v>
      </c>
      <c r="DH96">
        <f t="shared" si="91"/>
        <v>642</v>
      </c>
      <c r="DI96">
        <f t="shared" si="91"/>
        <v>648</v>
      </c>
      <c r="DJ96">
        <f t="shared" si="91"/>
        <v>654</v>
      </c>
      <c r="DK96">
        <f t="shared" si="91"/>
        <v>660</v>
      </c>
      <c r="DL96">
        <f t="shared" si="91"/>
        <v>666</v>
      </c>
      <c r="DM96">
        <f t="shared" si="91"/>
        <v>672</v>
      </c>
      <c r="DN96">
        <f t="shared" si="91"/>
        <v>678</v>
      </c>
      <c r="DO96">
        <f t="shared" si="91"/>
        <v>684</v>
      </c>
      <c r="DP96">
        <f t="shared" si="91"/>
        <v>690</v>
      </c>
      <c r="DQ96">
        <f t="shared" si="91"/>
        <v>696</v>
      </c>
      <c r="DR96">
        <f t="shared" si="91"/>
        <v>702</v>
      </c>
      <c r="DS96">
        <f t="shared" si="91"/>
        <v>708</v>
      </c>
      <c r="DT96">
        <f t="shared" si="91"/>
        <v>714</v>
      </c>
      <c r="DU96">
        <f t="shared" si="91"/>
        <v>720</v>
      </c>
      <c r="DV96">
        <f t="shared" si="91"/>
        <v>726</v>
      </c>
      <c r="DW96">
        <f t="shared" si="91"/>
        <v>732</v>
      </c>
      <c r="DX96">
        <f t="shared" si="91"/>
        <v>738</v>
      </c>
      <c r="DY96">
        <f t="shared" si="91"/>
        <v>744</v>
      </c>
      <c r="DZ96">
        <f t="shared" si="91"/>
        <v>750</v>
      </c>
      <c r="EA96">
        <f t="shared" si="91"/>
        <v>756</v>
      </c>
      <c r="EB96">
        <f t="shared" si="91"/>
        <v>762</v>
      </c>
      <c r="EC96">
        <f t="shared" si="91"/>
        <v>768</v>
      </c>
      <c r="ED96">
        <f t="shared" si="91"/>
        <v>774</v>
      </c>
      <c r="EE96">
        <f t="shared" si="91"/>
        <v>780</v>
      </c>
      <c r="EF96">
        <f t="shared" si="91"/>
        <v>786</v>
      </c>
      <c r="EG96">
        <f t="shared" si="91"/>
        <v>792</v>
      </c>
      <c r="EH96">
        <f t="shared" si="91"/>
        <v>798</v>
      </c>
      <c r="EI96">
        <f t="shared" ref="EI96:GA96" si="92">EI$36</f>
        <v>804</v>
      </c>
      <c r="EJ96">
        <f t="shared" si="92"/>
        <v>810</v>
      </c>
      <c r="EK96">
        <f t="shared" si="92"/>
        <v>816</v>
      </c>
      <c r="EL96">
        <f t="shared" si="92"/>
        <v>822</v>
      </c>
      <c r="EM96">
        <f t="shared" si="92"/>
        <v>828</v>
      </c>
      <c r="EN96">
        <f t="shared" si="92"/>
        <v>834</v>
      </c>
      <c r="EO96">
        <f t="shared" si="92"/>
        <v>840</v>
      </c>
      <c r="EP96">
        <f t="shared" si="92"/>
        <v>846</v>
      </c>
      <c r="EQ96">
        <f t="shared" si="92"/>
        <v>852</v>
      </c>
      <c r="ER96">
        <f t="shared" si="92"/>
        <v>858</v>
      </c>
      <c r="ES96">
        <f t="shared" si="92"/>
        <v>864</v>
      </c>
      <c r="ET96">
        <f t="shared" si="92"/>
        <v>870</v>
      </c>
      <c r="EU96">
        <f t="shared" si="92"/>
        <v>876</v>
      </c>
      <c r="EV96">
        <f t="shared" si="92"/>
        <v>882</v>
      </c>
      <c r="EW96">
        <f t="shared" si="92"/>
        <v>888</v>
      </c>
      <c r="EX96">
        <f t="shared" si="92"/>
        <v>894</v>
      </c>
      <c r="EY96">
        <f t="shared" si="92"/>
        <v>900</v>
      </c>
      <c r="EZ96">
        <f t="shared" si="92"/>
        <v>906</v>
      </c>
      <c r="FA96">
        <f t="shared" si="92"/>
        <v>912</v>
      </c>
      <c r="FB96">
        <f t="shared" si="92"/>
        <v>918</v>
      </c>
      <c r="FC96">
        <f t="shared" si="92"/>
        <v>924</v>
      </c>
      <c r="FD96">
        <f t="shared" si="92"/>
        <v>930</v>
      </c>
      <c r="FE96">
        <f t="shared" si="92"/>
        <v>936</v>
      </c>
      <c r="FF96">
        <f t="shared" si="92"/>
        <v>942</v>
      </c>
      <c r="FG96">
        <f t="shared" si="92"/>
        <v>948</v>
      </c>
      <c r="FH96">
        <f t="shared" si="92"/>
        <v>954</v>
      </c>
      <c r="FI96">
        <f t="shared" si="92"/>
        <v>960</v>
      </c>
      <c r="FJ96">
        <f t="shared" si="92"/>
        <v>966</v>
      </c>
      <c r="FK96">
        <f t="shared" si="92"/>
        <v>972</v>
      </c>
      <c r="FL96">
        <f t="shared" si="92"/>
        <v>978</v>
      </c>
      <c r="FM96">
        <f t="shared" si="92"/>
        <v>984</v>
      </c>
      <c r="FN96">
        <f t="shared" si="92"/>
        <v>990</v>
      </c>
      <c r="FO96">
        <f t="shared" si="92"/>
        <v>996</v>
      </c>
      <c r="FP96">
        <f t="shared" si="92"/>
        <v>1002</v>
      </c>
      <c r="FQ96">
        <f t="shared" si="92"/>
        <v>1008</v>
      </c>
      <c r="FR96">
        <f t="shared" si="92"/>
        <v>1014</v>
      </c>
      <c r="FS96">
        <f t="shared" si="92"/>
        <v>1020</v>
      </c>
      <c r="FT96">
        <f t="shared" si="92"/>
        <v>1026</v>
      </c>
      <c r="FU96">
        <f t="shared" si="92"/>
        <v>1032</v>
      </c>
      <c r="FV96">
        <f t="shared" si="92"/>
        <v>1038</v>
      </c>
      <c r="FW96">
        <f t="shared" si="92"/>
        <v>1044</v>
      </c>
      <c r="FX96">
        <f t="shared" si="92"/>
        <v>1050</v>
      </c>
      <c r="FY96">
        <f t="shared" si="92"/>
        <v>1056</v>
      </c>
      <c r="FZ96">
        <f t="shared" si="92"/>
        <v>1062</v>
      </c>
      <c r="GA96">
        <f t="shared" si="92"/>
        <v>1068</v>
      </c>
    </row>
    <row r="97" spans="1:183" ht="18" x14ac:dyDescent="0.25">
      <c r="A97" s="36"/>
      <c r="B97" s="2" t="s">
        <v>14</v>
      </c>
      <c r="C97" s="40"/>
      <c r="D97" s="2" t="s">
        <v>12</v>
      </c>
      <c r="E97" s="2" t="s">
        <v>16</v>
      </c>
      <c r="F97" s="2" t="s">
        <v>28</v>
      </c>
      <c r="G97" s="2" t="s">
        <v>13</v>
      </c>
      <c r="H97" s="41" t="s">
        <v>15</v>
      </c>
      <c r="I97" t="s">
        <v>39</v>
      </c>
      <c r="J97" s="30">
        <f t="shared" ref="J97:BU97" si="93">MIN($B$22,J92,MAX(J93,J94))</f>
        <v>245.71428571428569</v>
      </c>
      <c r="K97" s="30">
        <f t="shared" si="93"/>
        <v>245.71428571428569</v>
      </c>
      <c r="L97" s="30">
        <f t="shared" si="93"/>
        <v>245.71428571428569</v>
      </c>
      <c r="M97" s="30">
        <f t="shared" si="93"/>
        <v>245.71428571428569</v>
      </c>
      <c r="N97" s="30">
        <f t="shared" si="93"/>
        <v>245.71428571428569</v>
      </c>
      <c r="O97" s="30">
        <f t="shared" si="93"/>
        <v>245.71428571428569</v>
      </c>
      <c r="P97" s="30">
        <f t="shared" si="93"/>
        <v>245.71428571428569</v>
      </c>
      <c r="Q97" s="30">
        <f t="shared" si="93"/>
        <v>245.71428571428569</v>
      </c>
      <c r="R97" s="30">
        <f t="shared" si="93"/>
        <v>245.71428571428569</v>
      </c>
      <c r="S97" s="30">
        <f t="shared" si="93"/>
        <v>245.71428571428569</v>
      </c>
      <c r="T97" s="30">
        <f t="shared" si="93"/>
        <v>245.71428571428569</v>
      </c>
      <c r="U97" s="30">
        <f t="shared" si="93"/>
        <v>245.71428571428569</v>
      </c>
      <c r="V97" s="30">
        <f t="shared" si="93"/>
        <v>245.71428571428569</v>
      </c>
      <c r="W97" s="30">
        <f t="shared" si="93"/>
        <v>245.71428571428569</v>
      </c>
      <c r="X97" s="30">
        <f t="shared" si="93"/>
        <v>245.71428571428569</v>
      </c>
      <c r="Y97" s="30">
        <f t="shared" si="93"/>
        <v>245.71428571428569</v>
      </c>
      <c r="Z97" s="30">
        <f t="shared" si="93"/>
        <v>245.71428571428569</v>
      </c>
      <c r="AA97" s="30">
        <f t="shared" si="93"/>
        <v>245.71428571428569</v>
      </c>
      <c r="AB97" s="30">
        <f t="shared" si="93"/>
        <v>245.71428571428569</v>
      </c>
      <c r="AC97" s="30">
        <f t="shared" si="93"/>
        <v>245.71428571428569</v>
      </c>
      <c r="AD97" s="30">
        <f t="shared" si="93"/>
        <v>245.71428571428569</v>
      </c>
      <c r="AE97" s="30">
        <f t="shared" si="93"/>
        <v>245.71428571428569</v>
      </c>
      <c r="AF97" s="30">
        <f t="shared" si="93"/>
        <v>245.71428571428569</v>
      </c>
      <c r="AG97" s="30">
        <f t="shared" si="93"/>
        <v>245.71428571428569</v>
      </c>
      <c r="AH97" s="30">
        <f t="shared" si="93"/>
        <v>245.71428571428569</v>
      </c>
      <c r="AI97" s="30">
        <f t="shared" si="93"/>
        <v>245.71428571428569</v>
      </c>
      <c r="AJ97" s="30">
        <f t="shared" si="93"/>
        <v>245.71428571428569</v>
      </c>
      <c r="AK97" s="30">
        <f t="shared" si="93"/>
        <v>245.71428571428569</v>
      </c>
      <c r="AL97" s="30">
        <f t="shared" si="93"/>
        <v>245.71428571428569</v>
      </c>
      <c r="AM97" s="30">
        <f t="shared" si="93"/>
        <v>245.71428571428569</v>
      </c>
      <c r="AN97" s="30">
        <f t="shared" si="93"/>
        <v>245.71428571428569</v>
      </c>
      <c r="AO97" s="30">
        <f t="shared" si="93"/>
        <v>245.71428571428569</v>
      </c>
      <c r="AP97" s="30">
        <f t="shared" si="93"/>
        <v>245.71428571428569</v>
      </c>
      <c r="AQ97" s="30">
        <f t="shared" si="93"/>
        <v>245.71428571428569</v>
      </c>
      <c r="AR97" s="30">
        <f t="shared" si="93"/>
        <v>245.71428571428569</v>
      </c>
      <c r="AS97" s="30">
        <f t="shared" si="93"/>
        <v>245.71428571428569</v>
      </c>
      <c r="AT97" s="30">
        <f t="shared" si="93"/>
        <v>245.71428571428569</v>
      </c>
      <c r="AU97" s="30">
        <f t="shared" si="93"/>
        <v>245.71428571428569</v>
      </c>
      <c r="AV97" s="30">
        <f t="shared" si="93"/>
        <v>245.71428571428569</v>
      </c>
      <c r="AW97" s="30">
        <f t="shared" si="93"/>
        <v>245.71428571428569</v>
      </c>
      <c r="AX97" s="30">
        <f t="shared" si="93"/>
        <v>245.71428571428569</v>
      </c>
      <c r="AY97" s="30">
        <f t="shared" si="93"/>
        <v>245.71428571428569</v>
      </c>
      <c r="AZ97" s="30">
        <f t="shared" si="93"/>
        <v>245.71428571428569</v>
      </c>
      <c r="BA97" s="30">
        <f t="shared" si="93"/>
        <v>245.71428571428569</v>
      </c>
      <c r="BB97" s="30">
        <f t="shared" si="93"/>
        <v>245.71428571428569</v>
      </c>
      <c r="BC97" s="30">
        <f t="shared" si="93"/>
        <v>245.71428571428569</v>
      </c>
      <c r="BD97" s="30">
        <f t="shared" si="93"/>
        <v>245.71428571428569</v>
      </c>
      <c r="BE97" s="30">
        <f t="shared" si="93"/>
        <v>245.71428571428569</v>
      </c>
      <c r="BF97" s="30">
        <f t="shared" si="93"/>
        <v>245.71428571428569</v>
      </c>
      <c r="BG97" s="30">
        <f t="shared" si="93"/>
        <v>245.71428571428569</v>
      </c>
      <c r="BH97" s="30">
        <f t="shared" si="93"/>
        <v>245.71428571428569</v>
      </c>
      <c r="BI97" s="30">
        <f t="shared" si="93"/>
        <v>245.71428571428569</v>
      </c>
      <c r="BJ97" s="30">
        <f t="shared" si="93"/>
        <v>245.71428571428569</v>
      </c>
      <c r="BK97" s="30">
        <f t="shared" si="93"/>
        <v>245.71428571428569</v>
      </c>
      <c r="BL97" s="30">
        <f t="shared" si="93"/>
        <v>245.71428571428569</v>
      </c>
      <c r="BM97" s="30">
        <f t="shared" si="93"/>
        <v>245.71428571428569</v>
      </c>
      <c r="BN97" s="30">
        <f t="shared" si="93"/>
        <v>245.71428571428569</v>
      </c>
      <c r="BO97" s="30">
        <f t="shared" si="93"/>
        <v>245.71428571428569</v>
      </c>
      <c r="BP97" s="30">
        <f t="shared" si="93"/>
        <v>245.71428571428569</v>
      </c>
      <c r="BQ97" s="30">
        <f t="shared" si="93"/>
        <v>245.71428571428569</v>
      </c>
      <c r="BR97" s="30">
        <f t="shared" si="93"/>
        <v>245.71428571428569</v>
      </c>
      <c r="BS97" s="30">
        <f t="shared" si="93"/>
        <v>245.71428571428569</v>
      </c>
      <c r="BT97" s="30">
        <f t="shared" si="93"/>
        <v>245.71428571428569</v>
      </c>
      <c r="BU97" s="30">
        <f t="shared" si="93"/>
        <v>245.71428571428569</v>
      </c>
      <c r="BV97" s="30">
        <f t="shared" ref="BV97:EG97" si="94">MIN($B$22,BV92,MAX(BV93,BV94))</f>
        <v>245.71428571428569</v>
      </c>
      <c r="BW97" s="30">
        <f t="shared" si="94"/>
        <v>245.71428571428569</v>
      </c>
      <c r="BX97" s="30">
        <f t="shared" si="94"/>
        <v>245.71428571428569</v>
      </c>
      <c r="BY97" s="30">
        <f t="shared" si="94"/>
        <v>245.71428571428569</v>
      </c>
      <c r="BZ97" s="30">
        <f t="shared" si="94"/>
        <v>245.71428571428569</v>
      </c>
      <c r="CA97" s="30">
        <f t="shared" si="94"/>
        <v>245.71428571428569</v>
      </c>
      <c r="CB97" s="30">
        <f t="shared" si="94"/>
        <v>245.71428571428569</v>
      </c>
      <c r="CC97" s="30">
        <f t="shared" si="94"/>
        <v>245.71428571428569</v>
      </c>
      <c r="CD97" s="30">
        <f t="shared" si="94"/>
        <v>245.71428571428569</v>
      </c>
      <c r="CE97" s="30">
        <f t="shared" si="94"/>
        <v>245.71428571428569</v>
      </c>
      <c r="CF97" s="30">
        <f t="shared" si="94"/>
        <v>245.71428571428569</v>
      </c>
      <c r="CG97" s="30">
        <f t="shared" si="94"/>
        <v>245.71428571428569</v>
      </c>
      <c r="CH97" s="30">
        <f t="shared" si="94"/>
        <v>245.71428571428569</v>
      </c>
      <c r="CI97" s="30">
        <f t="shared" si="94"/>
        <v>245.71428571428569</v>
      </c>
      <c r="CJ97" s="30">
        <f t="shared" si="94"/>
        <v>245.71428571428569</v>
      </c>
      <c r="CK97" s="30">
        <f t="shared" si="94"/>
        <v>245.71428571428569</v>
      </c>
      <c r="CL97" s="30">
        <f t="shared" si="94"/>
        <v>245.71428571428569</v>
      </c>
      <c r="CM97" s="30">
        <f t="shared" si="94"/>
        <v>245.71428571428569</v>
      </c>
      <c r="CN97" s="30">
        <f t="shared" si="94"/>
        <v>245.71428571428569</v>
      </c>
      <c r="CO97" s="30">
        <f t="shared" si="94"/>
        <v>245.71428571428569</v>
      </c>
      <c r="CP97" s="30">
        <f t="shared" si="94"/>
        <v>245.71428571428569</v>
      </c>
      <c r="CQ97" s="30">
        <f t="shared" si="94"/>
        <v>245.71428571428569</v>
      </c>
      <c r="CR97" s="30">
        <f t="shared" si="94"/>
        <v>245.71428571428569</v>
      </c>
      <c r="CS97" s="30">
        <f t="shared" si="94"/>
        <v>245.71428571428569</v>
      </c>
      <c r="CT97" s="30">
        <f t="shared" si="94"/>
        <v>245.71428571428569</v>
      </c>
      <c r="CU97" s="30">
        <f t="shared" si="94"/>
        <v>245.71428571428569</v>
      </c>
      <c r="CV97" s="30">
        <f t="shared" si="94"/>
        <v>245.71428571428569</v>
      </c>
      <c r="CW97" s="30">
        <f t="shared" si="94"/>
        <v>245.71428571428569</v>
      </c>
      <c r="CX97" s="30">
        <f t="shared" si="94"/>
        <v>245.71428571428569</v>
      </c>
      <c r="CY97" s="30">
        <f t="shared" si="94"/>
        <v>245.71428571428569</v>
      </c>
      <c r="CZ97" s="30">
        <f t="shared" si="94"/>
        <v>245.71428571428569</v>
      </c>
      <c r="DA97" s="30">
        <f t="shared" si="94"/>
        <v>245.71428571428569</v>
      </c>
      <c r="DB97" s="30">
        <f t="shared" si="94"/>
        <v>245.71428571428569</v>
      </c>
      <c r="DC97" s="30">
        <f t="shared" si="94"/>
        <v>245.71428571428569</v>
      </c>
      <c r="DD97" s="30">
        <f t="shared" si="94"/>
        <v>245.71428571428569</v>
      </c>
      <c r="DE97" s="30">
        <f t="shared" si="94"/>
        <v>245.71428571428569</v>
      </c>
      <c r="DF97" s="30">
        <f t="shared" si="94"/>
        <v>245.71428571428569</v>
      </c>
      <c r="DG97" s="30">
        <f t="shared" si="94"/>
        <v>245.71428571428569</v>
      </c>
      <c r="DH97" s="30">
        <f t="shared" si="94"/>
        <v>245.71428571428569</v>
      </c>
      <c r="DI97" s="30">
        <f t="shared" si="94"/>
        <v>245.71428571428569</v>
      </c>
      <c r="DJ97" s="30">
        <f t="shared" si="94"/>
        <v>245.71428571428569</v>
      </c>
      <c r="DK97" s="30">
        <f t="shared" si="94"/>
        <v>245.71428571428569</v>
      </c>
      <c r="DL97" s="30">
        <f t="shared" si="94"/>
        <v>245.71428571428569</v>
      </c>
      <c r="DM97" s="30">
        <f t="shared" si="94"/>
        <v>243.76417233560088</v>
      </c>
      <c r="DN97" s="30">
        <f t="shared" si="94"/>
        <v>241.60696727068407</v>
      </c>
      <c r="DO97" s="30">
        <f t="shared" si="94"/>
        <v>239.48760790866052</v>
      </c>
      <c r="DP97" s="30">
        <f t="shared" si="94"/>
        <v>237.40510697032434</v>
      </c>
      <c r="DQ97" s="30">
        <f t="shared" si="94"/>
        <v>235.35851122058014</v>
      </c>
      <c r="DR97" s="30">
        <f t="shared" si="94"/>
        <v>233.34690001356665</v>
      </c>
      <c r="DS97" s="30">
        <f t="shared" si="94"/>
        <v>231.36938391175676</v>
      </c>
      <c r="DT97" s="30">
        <f t="shared" si="94"/>
        <v>229.42510337468318</v>
      </c>
      <c r="DU97" s="30">
        <f t="shared" si="94"/>
        <v>227.51322751322749</v>
      </c>
      <c r="DV97" s="30">
        <f t="shared" si="94"/>
        <v>225.63295290568016</v>
      </c>
      <c r="DW97" s="30">
        <f t="shared" si="94"/>
        <v>223.78350247202704</v>
      </c>
      <c r="DX97" s="30">
        <f t="shared" si="94"/>
        <v>221.96412440314876</v>
      </c>
      <c r="DY97" s="30">
        <f t="shared" si="94"/>
        <v>220.17409114183306</v>
      </c>
      <c r="DZ97" s="30">
        <f t="shared" si="94"/>
        <v>218.41269841269838</v>
      </c>
      <c r="EA97" s="30">
        <f t="shared" si="94"/>
        <v>216.67926429831189</v>
      </c>
      <c r="EB97" s="30">
        <f t="shared" si="94"/>
        <v>214.97312835895511</v>
      </c>
      <c r="EC97" s="30">
        <f t="shared" si="94"/>
        <v>213.29365079365076</v>
      </c>
      <c r="ED97" s="30">
        <f t="shared" si="94"/>
        <v>211.64021164021162</v>
      </c>
      <c r="EE97" s="30">
        <f t="shared" si="94"/>
        <v>210.01221001220998</v>
      </c>
      <c r="EF97" s="30">
        <f t="shared" si="94"/>
        <v>208.40906337089541</v>
      </c>
      <c r="EG97" s="30">
        <f t="shared" si="94"/>
        <v>206.83020683020681</v>
      </c>
      <c r="EH97" s="30">
        <f t="shared" ref="EH97:GA97" si="95">MIN($B$22,EH92,MAX(EH93,EH94))</f>
        <v>205.27509249313758</v>
      </c>
      <c r="EI97" s="30">
        <f t="shared" si="95"/>
        <v>203.74318881781565</v>
      </c>
      <c r="EJ97" s="30">
        <f t="shared" si="95"/>
        <v>202.23398001175775</v>
      </c>
      <c r="EK97" s="30">
        <f t="shared" si="95"/>
        <v>200.74696545284777</v>
      </c>
      <c r="EL97" s="30">
        <f t="shared" si="95"/>
        <v>199.28165913567372</v>
      </c>
      <c r="EM97" s="30">
        <f t="shared" si="95"/>
        <v>197.83758914193695</v>
      </c>
      <c r="EN97" s="30">
        <f t="shared" si="95"/>
        <v>196.41429713372156</v>
      </c>
      <c r="EO97" s="30">
        <f t="shared" si="95"/>
        <v>195.01133786848069</v>
      </c>
      <c r="EP97" s="30">
        <f t="shared" si="95"/>
        <v>193.62827873466168</v>
      </c>
      <c r="EQ97" s="30">
        <f t="shared" si="95"/>
        <v>192.26469930695279</v>
      </c>
      <c r="ER97" s="30">
        <f t="shared" si="95"/>
        <v>190.92019092019089</v>
      </c>
      <c r="ES97" s="30">
        <f t="shared" si="95"/>
        <v>189.59435626102291</v>
      </c>
      <c r="ET97" s="30">
        <f t="shared" si="95"/>
        <v>188.28680897646413</v>
      </c>
      <c r="EU97" s="30">
        <f t="shared" si="95"/>
        <v>186.99717329854315</v>
      </c>
      <c r="EV97" s="30">
        <f t="shared" si="95"/>
        <v>185.72508368426733</v>
      </c>
      <c r="EW97" s="30">
        <f t="shared" si="95"/>
        <v>184.47018447018445</v>
      </c>
      <c r="EX97" s="30">
        <f t="shared" si="95"/>
        <v>183.23212954085434</v>
      </c>
      <c r="EY97" s="30">
        <f t="shared" si="95"/>
        <v>182.010582010582</v>
      </c>
      <c r="EZ97" s="30">
        <f t="shared" si="95"/>
        <v>180.80521391779666</v>
      </c>
      <c r="FA97" s="30">
        <f t="shared" si="95"/>
        <v>179.61570593149537</v>
      </c>
      <c r="FB97" s="30">
        <f t="shared" si="95"/>
        <v>178.44174706919802</v>
      </c>
      <c r="FC97" s="30">
        <f t="shared" si="95"/>
        <v>177.28303442589154</v>
      </c>
      <c r="FD97" s="30">
        <f t="shared" si="95"/>
        <v>176.13927291346644</v>
      </c>
      <c r="FE97" s="30">
        <f t="shared" si="95"/>
        <v>175.01017501017498</v>
      </c>
      <c r="FF97" s="30">
        <f t="shared" si="95"/>
        <v>173.89546051966431</v>
      </c>
      <c r="FG97" s="30">
        <f t="shared" si="95"/>
        <v>172.79485633916011</v>
      </c>
      <c r="FH97" s="30">
        <f t="shared" si="95"/>
        <v>171.70809623639809</v>
      </c>
      <c r="FI97" s="30">
        <f t="shared" si="95"/>
        <v>170.6349206349206</v>
      </c>
      <c r="FJ97" s="30">
        <f t="shared" si="95"/>
        <v>169.57507640737452</v>
      </c>
      <c r="FK97" s="30">
        <f t="shared" si="95"/>
        <v>168.52831667646481</v>
      </c>
      <c r="FL97" s="30">
        <f t="shared" si="95"/>
        <v>167.49440062323495</v>
      </c>
      <c r="FM97" s="30">
        <f t="shared" si="95"/>
        <v>166.47309330236158</v>
      </c>
      <c r="FN97" s="30">
        <f t="shared" si="95"/>
        <v>165.46416546416543</v>
      </c>
      <c r="FO97" s="30">
        <f t="shared" si="95"/>
        <v>164.46739338305602</v>
      </c>
      <c r="FP97" s="30">
        <f t="shared" si="95"/>
        <v>163.48255869213952</v>
      </c>
      <c r="FQ97" s="30">
        <f t="shared" si="95"/>
        <v>162.50944822373393</v>
      </c>
      <c r="FR97" s="30">
        <f t="shared" si="95"/>
        <v>161.54785385554615</v>
      </c>
      <c r="FS97" s="30">
        <f t="shared" si="95"/>
        <v>160.59757236227821</v>
      </c>
      <c r="FT97" s="30">
        <f t="shared" si="95"/>
        <v>159.65840527244035</v>
      </c>
      <c r="FU97" s="30">
        <f t="shared" si="95"/>
        <v>158.73015873015871</v>
      </c>
      <c r="FV97" s="30">
        <f t="shared" si="95"/>
        <v>157.81264336177628</v>
      </c>
      <c r="FW97" s="30">
        <f t="shared" si="95"/>
        <v>156.90567414705345</v>
      </c>
      <c r="FX97" s="30">
        <f t="shared" si="95"/>
        <v>156.00907029478455</v>
      </c>
      <c r="FY97" s="30">
        <f t="shared" si="95"/>
        <v>155.12265512265509</v>
      </c>
      <c r="FZ97" s="30">
        <f t="shared" si="95"/>
        <v>154.24625594117117</v>
      </c>
      <c r="GA97" s="30">
        <f t="shared" si="95"/>
        <v>153.37970394150167</v>
      </c>
    </row>
    <row r="98" spans="1:183" x14ac:dyDescent="0.25">
      <c r="A98" s="36"/>
      <c r="B98" s="19">
        <f>B93</f>
        <v>215</v>
      </c>
      <c r="C98" s="2">
        <v>3</v>
      </c>
      <c r="D98" s="4">
        <f>D84</f>
        <v>1</v>
      </c>
      <c r="E98" s="6">
        <f>D89</f>
        <v>1.0500000000000001E-2</v>
      </c>
      <c r="F98" s="32">
        <f>E89</f>
        <v>222.2222222222222</v>
      </c>
      <c r="G98" s="5">
        <f>G84</f>
        <v>3</v>
      </c>
      <c r="H98" s="61">
        <f>G89</f>
        <v>0.125</v>
      </c>
      <c r="I98" t="s">
        <v>35</v>
      </c>
      <c r="J98" s="30">
        <f>$B$38/J97/$E$38/J96/$H$98</f>
        <v>22.222222222222225</v>
      </c>
      <c r="K98" s="30">
        <f t="shared" ref="K98:BV98" si="96">$B$38/K97/$E$38/K96/$H$98</f>
        <v>18.518518518518519</v>
      </c>
      <c r="L98" s="30">
        <f t="shared" si="96"/>
        <v>15.873015873015875</v>
      </c>
      <c r="M98" s="30">
        <f t="shared" si="96"/>
        <v>13.888888888888891</v>
      </c>
      <c r="N98" s="30">
        <f t="shared" si="96"/>
        <v>12.345679012345681</v>
      </c>
      <c r="O98" s="30">
        <f t="shared" si="96"/>
        <v>11.111111111111112</v>
      </c>
      <c r="P98" s="30">
        <f t="shared" si="96"/>
        <v>10.101010101010102</v>
      </c>
      <c r="Q98" s="30">
        <f t="shared" si="96"/>
        <v>9.2592592592592595</v>
      </c>
      <c r="R98" s="30">
        <f t="shared" si="96"/>
        <v>8.5470085470085486</v>
      </c>
      <c r="S98" s="30">
        <f t="shared" si="96"/>
        <v>7.9365079365079376</v>
      </c>
      <c r="T98" s="30">
        <f t="shared" si="96"/>
        <v>7.4074074074074083</v>
      </c>
      <c r="U98" s="30">
        <f t="shared" si="96"/>
        <v>6.9444444444444455</v>
      </c>
      <c r="V98" s="30">
        <f t="shared" si="96"/>
        <v>6.5359477124183014</v>
      </c>
      <c r="W98" s="30">
        <f t="shared" si="96"/>
        <v>6.1728395061728403</v>
      </c>
      <c r="X98" s="30">
        <f t="shared" si="96"/>
        <v>5.84795321637427</v>
      </c>
      <c r="Y98" s="30">
        <f t="shared" si="96"/>
        <v>5.5555555555555562</v>
      </c>
      <c r="Z98" s="30">
        <f t="shared" si="96"/>
        <v>5.291005291005292</v>
      </c>
      <c r="AA98" s="30">
        <f t="shared" si="96"/>
        <v>5.0505050505050511</v>
      </c>
      <c r="AB98" s="30">
        <f t="shared" si="96"/>
        <v>4.8309178743961354</v>
      </c>
      <c r="AC98" s="30">
        <f t="shared" si="96"/>
        <v>4.6296296296296298</v>
      </c>
      <c r="AD98" s="30">
        <f t="shared" si="96"/>
        <v>4.4444444444444446</v>
      </c>
      <c r="AE98" s="30">
        <f t="shared" si="96"/>
        <v>4.2735042735042743</v>
      </c>
      <c r="AF98" s="30">
        <f t="shared" si="96"/>
        <v>4.1152263374485605</v>
      </c>
      <c r="AG98" s="30">
        <f t="shared" si="96"/>
        <v>3.9682539682539688</v>
      </c>
      <c r="AH98" s="30">
        <f t="shared" si="96"/>
        <v>3.8314176245210732</v>
      </c>
      <c r="AI98" s="30">
        <f t="shared" si="96"/>
        <v>3.7037037037037042</v>
      </c>
      <c r="AJ98" s="30">
        <f t="shared" si="96"/>
        <v>3.5842293906810041</v>
      </c>
      <c r="AK98" s="30">
        <f t="shared" si="96"/>
        <v>3.4722222222222228</v>
      </c>
      <c r="AL98" s="30">
        <f t="shared" si="96"/>
        <v>3.3670033670033672</v>
      </c>
      <c r="AM98" s="30">
        <f t="shared" si="96"/>
        <v>3.2679738562091507</v>
      </c>
      <c r="AN98" s="30">
        <f t="shared" si="96"/>
        <v>3.1746031746031749</v>
      </c>
      <c r="AO98" s="30">
        <f t="shared" si="96"/>
        <v>3.0864197530864201</v>
      </c>
      <c r="AP98" s="30">
        <f t="shared" si="96"/>
        <v>3.0030030030030033</v>
      </c>
      <c r="AQ98" s="30">
        <f t="shared" si="96"/>
        <v>2.923976608187135</v>
      </c>
      <c r="AR98" s="30">
        <f t="shared" si="96"/>
        <v>2.8490028490028494</v>
      </c>
      <c r="AS98" s="30">
        <f t="shared" si="96"/>
        <v>2.7777777777777781</v>
      </c>
      <c r="AT98" s="30">
        <f t="shared" si="96"/>
        <v>2.7100271002710028</v>
      </c>
      <c r="AU98" s="30">
        <f t="shared" si="96"/>
        <v>2.645502645502646</v>
      </c>
      <c r="AV98" s="30">
        <f t="shared" si="96"/>
        <v>2.5839793281653751</v>
      </c>
      <c r="AW98" s="30">
        <f t="shared" si="96"/>
        <v>2.5252525252525255</v>
      </c>
      <c r="AX98" s="30">
        <f t="shared" si="96"/>
        <v>2.4691358024691361</v>
      </c>
      <c r="AY98" s="30">
        <f t="shared" si="96"/>
        <v>2.4154589371980677</v>
      </c>
      <c r="AZ98" s="30">
        <f t="shared" si="96"/>
        <v>2.3640661938534282</v>
      </c>
      <c r="BA98" s="30">
        <f t="shared" si="96"/>
        <v>2.3148148148148149</v>
      </c>
      <c r="BB98" s="30">
        <f t="shared" si="96"/>
        <v>2.2675736961451252</v>
      </c>
      <c r="BC98" s="30">
        <f t="shared" si="96"/>
        <v>2.2222222222222223</v>
      </c>
      <c r="BD98" s="30">
        <f t="shared" si="96"/>
        <v>2.1786492374727673</v>
      </c>
      <c r="BE98" s="30">
        <f t="shared" si="96"/>
        <v>2.1367521367521372</v>
      </c>
      <c r="BF98" s="30">
        <f t="shared" si="96"/>
        <v>2.0964360587002098</v>
      </c>
      <c r="BG98" s="30">
        <f t="shared" si="96"/>
        <v>2.0576131687242802</v>
      </c>
      <c r="BH98" s="30">
        <f t="shared" si="96"/>
        <v>2.0202020202020203</v>
      </c>
      <c r="BI98" s="30">
        <f t="shared" si="96"/>
        <v>1.9841269841269844</v>
      </c>
      <c r="BJ98" s="30">
        <f t="shared" si="96"/>
        <v>1.9493177387914231</v>
      </c>
      <c r="BK98" s="30">
        <f t="shared" si="96"/>
        <v>1.9157088122605366</v>
      </c>
      <c r="BL98" s="30">
        <f t="shared" si="96"/>
        <v>1.8832391713747647</v>
      </c>
      <c r="BM98" s="30">
        <f t="shared" si="96"/>
        <v>1.8518518518518521</v>
      </c>
      <c r="BN98" s="30">
        <f t="shared" si="96"/>
        <v>1.8214936247723135</v>
      </c>
      <c r="BO98" s="30">
        <f t="shared" si="96"/>
        <v>1.7921146953405021</v>
      </c>
      <c r="BP98" s="30">
        <f t="shared" si="96"/>
        <v>1.7636684303350971</v>
      </c>
      <c r="BQ98" s="30">
        <f t="shared" si="96"/>
        <v>1.7361111111111114</v>
      </c>
      <c r="BR98" s="30">
        <f t="shared" si="96"/>
        <v>1.7094017094017095</v>
      </c>
      <c r="BS98" s="30">
        <f t="shared" si="96"/>
        <v>1.6835016835016836</v>
      </c>
      <c r="BT98" s="30">
        <f t="shared" si="96"/>
        <v>1.6583747927031511</v>
      </c>
      <c r="BU98" s="30">
        <f t="shared" si="96"/>
        <v>1.6339869281045754</v>
      </c>
      <c r="BV98" s="30">
        <f t="shared" si="96"/>
        <v>1.6103059581320454</v>
      </c>
      <c r="BW98" s="30">
        <f t="shared" ref="BW98:EH98" si="97">$B$38/BW97/$E$38/BW96/$H$98</f>
        <v>1.5873015873015874</v>
      </c>
      <c r="BX98" s="30">
        <f t="shared" si="97"/>
        <v>1.5649452269170581</v>
      </c>
      <c r="BY98" s="30">
        <f t="shared" si="97"/>
        <v>1.5432098765432101</v>
      </c>
      <c r="BZ98" s="30">
        <f t="shared" si="97"/>
        <v>1.5220700152207003</v>
      </c>
      <c r="CA98" s="30">
        <f t="shared" si="97"/>
        <v>1.5015015015015016</v>
      </c>
      <c r="CB98" s="30">
        <f t="shared" si="97"/>
        <v>1.4814814814814816</v>
      </c>
      <c r="CC98" s="30">
        <f t="shared" si="97"/>
        <v>1.4619883040935675</v>
      </c>
      <c r="CD98" s="30">
        <f t="shared" si="97"/>
        <v>1.4430014430014431</v>
      </c>
      <c r="CE98" s="30">
        <f t="shared" si="97"/>
        <v>1.4245014245014247</v>
      </c>
      <c r="CF98" s="30">
        <f t="shared" si="97"/>
        <v>1.4064697609001409</v>
      </c>
      <c r="CG98" s="30">
        <f t="shared" si="97"/>
        <v>1.3888888888888891</v>
      </c>
      <c r="CH98" s="30">
        <f t="shared" si="97"/>
        <v>1.3717421124828533</v>
      </c>
      <c r="CI98" s="30">
        <f t="shared" si="97"/>
        <v>1.3550135501355014</v>
      </c>
      <c r="CJ98" s="30">
        <f t="shared" si="97"/>
        <v>1.3386880856760377</v>
      </c>
      <c r="CK98" s="30">
        <f t="shared" si="97"/>
        <v>1.322751322751323</v>
      </c>
      <c r="CL98" s="30">
        <f t="shared" si="97"/>
        <v>1.3071895424836604</v>
      </c>
      <c r="CM98" s="30">
        <f t="shared" si="97"/>
        <v>1.2919896640826876</v>
      </c>
      <c r="CN98" s="30">
        <f t="shared" si="97"/>
        <v>1.277139208173691</v>
      </c>
      <c r="CO98" s="30">
        <f t="shared" si="97"/>
        <v>1.2626262626262628</v>
      </c>
      <c r="CP98" s="30">
        <f t="shared" si="97"/>
        <v>1.2484394506866419</v>
      </c>
      <c r="CQ98" s="30">
        <f t="shared" si="97"/>
        <v>1.2345679012345681</v>
      </c>
      <c r="CR98" s="30">
        <f t="shared" si="97"/>
        <v>1.2210012210012211</v>
      </c>
      <c r="CS98" s="30">
        <f t="shared" si="97"/>
        <v>1.2077294685990339</v>
      </c>
      <c r="CT98" s="30">
        <f t="shared" si="97"/>
        <v>1.1947431302270013</v>
      </c>
      <c r="CU98" s="30">
        <f t="shared" si="97"/>
        <v>1.1820330969267141</v>
      </c>
      <c r="CV98" s="30">
        <f t="shared" si="97"/>
        <v>1.169590643274854</v>
      </c>
      <c r="CW98" s="30">
        <f t="shared" si="97"/>
        <v>1.1574074074074074</v>
      </c>
      <c r="CX98" s="30">
        <f t="shared" si="97"/>
        <v>1.1454753722794961</v>
      </c>
      <c r="CY98" s="30">
        <f t="shared" si="97"/>
        <v>1.1337868480725626</v>
      </c>
      <c r="CZ98" s="30">
        <f t="shared" si="97"/>
        <v>1.1223344556677892</v>
      </c>
      <c r="DA98" s="30">
        <f t="shared" si="97"/>
        <v>1.1111111111111112</v>
      </c>
      <c r="DB98" s="30">
        <f t="shared" si="97"/>
        <v>1.1001100110011002</v>
      </c>
      <c r="DC98" s="30">
        <f t="shared" si="97"/>
        <v>1.0893246187363836</v>
      </c>
      <c r="DD98" s="30">
        <f t="shared" si="97"/>
        <v>1.0787486515641858</v>
      </c>
      <c r="DE98" s="30">
        <f t="shared" si="97"/>
        <v>1.0683760683760686</v>
      </c>
      <c r="DF98" s="30">
        <f t="shared" si="97"/>
        <v>1.0582010582010584</v>
      </c>
      <c r="DG98" s="30">
        <f t="shared" si="97"/>
        <v>1.0482180293501049</v>
      </c>
      <c r="DH98" s="30">
        <f t="shared" si="97"/>
        <v>1.0384215991692629</v>
      </c>
      <c r="DI98" s="30">
        <f t="shared" si="97"/>
        <v>1.0288065843621401</v>
      </c>
      <c r="DJ98" s="30">
        <f t="shared" si="97"/>
        <v>1.0193679918450562</v>
      </c>
      <c r="DK98" s="30">
        <f t="shared" si="97"/>
        <v>1.0101010101010102</v>
      </c>
      <c r="DL98" s="30">
        <f t="shared" si="97"/>
        <v>1.0010010010010011</v>
      </c>
      <c r="DM98" s="30">
        <f t="shared" si="97"/>
        <v>1</v>
      </c>
      <c r="DN98" s="30">
        <f t="shared" si="97"/>
        <v>1</v>
      </c>
      <c r="DO98" s="30">
        <f t="shared" si="97"/>
        <v>1</v>
      </c>
      <c r="DP98" s="30">
        <f t="shared" si="97"/>
        <v>1</v>
      </c>
      <c r="DQ98" s="30">
        <f t="shared" si="97"/>
        <v>1.0000000000000002</v>
      </c>
      <c r="DR98" s="30">
        <f t="shared" si="97"/>
        <v>1</v>
      </c>
      <c r="DS98" s="30">
        <f t="shared" si="97"/>
        <v>1</v>
      </c>
      <c r="DT98" s="30">
        <f t="shared" si="97"/>
        <v>1</v>
      </c>
      <c r="DU98" s="30">
        <f t="shared" si="97"/>
        <v>1</v>
      </c>
      <c r="DV98" s="30">
        <f t="shared" si="97"/>
        <v>1.0000000000000002</v>
      </c>
      <c r="DW98" s="30">
        <f t="shared" si="97"/>
        <v>1</v>
      </c>
      <c r="DX98" s="30">
        <f t="shared" si="97"/>
        <v>1.0000000000000002</v>
      </c>
      <c r="DY98" s="30">
        <f t="shared" si="97"/>
        <v>1</v>
      </c>
      <c r="DZ98" s="30">
        <f t="shared" si="97"/>
        <v>1.0000000000000002</v>
      </c>
      <c r="EA98" s="30">
        <f t="shared" si="97"/>
        <v>1</v>
      </c>
      <c r="EB98" s="30">
        <f t="shared" si="97"/>
        <v>1.0000000000000002</v>
      </c>
      <c r="EC98" s="30">
        <f t="shared" si="97"/>
        <v>1.0000000000000002</v>
      </c>
      <c r="ED98" s="30">
        <f t="shared" si="97"/>
        <v>1</v>
      </c>
      <c r="EE98" s="30">
        <f t="shared" si="97"/>
        <v>1.0000000000000002</v>
      </c>
      <c r="EF98" s="30">
        <f t="shared" si="97"/>
        <v>1</v>
      </c>
      <c r="EG98" s="30">
        <f t="shared" si="97"/>
        <v>1</v>
      </c>
      <c r="EH98" s="30">
        <f t="shared" si="97"/>
        <v>1.0000000000000002</v>
      </c>
      <c r="EI98" s="30">
        <f t="shared" ref="EI98:GA98" si="98">$B$38/EI97/$E$38/EI96/$H$98</f>
        <v>1.0000000000000002</v>
      </c>
      <c r="EJ98" s="30">
        <f t="shared" si="98"/>
        <v>1</v>
      </c>
      <c r="EK98" s="30">
        <f t="shared" si="98"/>
        <v>1.0000000000000002</v>
      </c>
      <c r="EL98" s="30">
        <f t="shared" si="98"/>
        <v>1</v>
      </c>
      <c r="EM98" s="30">
        <f t="shared" si="98"/>
        <v>1</v>
      </c>
      <c r="EN98" s="30">
        <f t="shared" si="98"/>
        <v>1.0000000000000002</v>
      </c>
      <c r="EO98" s="30">
        <f t="shared" si="98"/>
        <v>1.0000000000000002</v>
      </c>
      <c r="EP98" s="30">
        <f t="shared" si="98"/>
        <v>1</v>
      </c>
      <c r="EQ98" s="30">
        <f t="shared" si="98"/>
        <v>1.0000000000000002</v>
      </c>
      <c r="ER98" s="30">
        <f t="shared" si="98"/>
        <v>1.0000000000000002</v>
      </c>
      <c r="ES98" s="30">
        <f t="shared" si="98"/>
        <v>1</v>
      </c>
      <c r="ET98" s="30">
        <f t="shared" si="98"/>
        <v>1.0000000000000002</v>
      </c>
      <c r="EU98" s="30">
        <f t="shared" si="98"/>
        <v>1</v>
      </c>
      <c r="EV98" s="30">
        <f t="shared" si="98"/>
        <v>1</v>
      </c>
      <c r="EW98" s="30">
        <f t="shared" si="98"/>
        <v>1.0000000000000002</v>
      </c>
      <c r="EX98" s="30">
        <f t="shared" si="98"/>
        <v>1.0000000000000002</v>
      </c>
      <c r="EY98" s="30">
        <f t="shared" si="98"/>
        <v>1</v>
      </c>
      <c r="EZ98" s="30">
        <f t="shared" si="98"/>
        <v>1.0000000000000002</v>
      </c>
      <c r="FA98" s="30">
        <f t="shared" si="98"/>
        <v>1.0000000000000002</v>
      </c>
      <c r="FB98" s="30">
        <f t="shared" si="98"/>
        <v>1</v>
      </c>
      <c r="FC98" s="30">
        <f t="shared" si="98"/>
        <v>1.0000000000000002</v>
      </c>
      <c r="FD98" s="30">
        <f t="shared" si="98"/>
        <v>1</v>
      </c>
      <c r="FE98" s="30">
        <f t="shared" si="98"/>
        <v>1</v>
      </c>
      <c r="FF98" s="30">
        <f t="shared" si="98"/>
        <v>1.0000000000000002</v>
      </c>
      <c r="FG98" s="30">
        <f t="shared" si="98"/>
        <v>1.0000000000000002</v>
      </c>
      <c r="FH98" s="30">
        <f t="shared" si="98"/>
        <v>1.0000000000000002</v>
      </c>
      <c r="FI98" s="30">
        <f t="shared" si="98"/>
        <v>1.0000000000000002</v>
      </c>
      <c r="FJ98" s="30">
        <f t="shared" si="98"/>
        <v>1</v>
      </c>
      <c r="FK98" s="30">
        <f t="shared" si="98"/>
        <v>1.0000000000000002</v>
      </c>
      <c r="FL98" s="30">
        <f t="shared" si="98"/>
        <v>1.0000000000000002</v>
      </c>
      <c r="FM98" s="30">
        <f t="shared" si="98"/>
        <v>1</v>
      </c>
      <c r="FN98" s="30">
        <f t="shared" si="98"/>
        <v>1.0000000000000002</v>
      </c>
      <c r="FO98" s="30">
        <f t="shared" si="98"/>
        <v>1</v>
      </c>
      <c r="FP98" s="30">
        <f t="shared" si="98"/>
        <v>1</v>
      </c>
      <c r="FQ98" s="30">
        <f t="shared" si="98"/>
        <v>1.0000000000000002</v>
      </c>
      <c r="FR98" s="30">
        <f t="shared" si="98"/>
        <v>1</v>
      </c>
      <c r="FS98" s="30">
        <f t="shared" si="98"/>
        <v>1.0000000000000002</v>
      </c>
      <c r="FT98" s="30">
        <f t="shared" si="98"/>
        <v>1</v>
      </c>
      <c r="FU98" s="30">
        <f t="shared" si="98"/>
        <v>1.0000000000000002</v>
      </c>
      <c r="FV98" s="30">
        <f t="shared" si="98"/>
        <v>1.0000000000000002</v>
      </c>
      <c r="FW98" s="30">
        <f t="shared" si="98"/>
        <v>1</v>
      </c>
      <c r="FX98" s="30">
        <f t="shared" si="98"/>
        <v>1.0000000000000002</v>
      </c>
      <c r="FY98" s="30">
        <f t="shared" si="98"/>
        <v>1.0000000000000002</v>
      </c>
      <c r="FZ98" s="30">
        <f t="shared" si="98"/>
        <v>1</v>
      </c>
      <c r="GA98" s="30">
        <f t="shared" si="98"/>
        <v>1.0000000000000002</v>
      </c>
    </row>
    <row r="99" spans="1:183" ht="15.75" thickBot="1" x14ac:dyDescent="0.3">
      <c r="A99" s="42" t="s">
        <v>32</v>
      </c>
      <c r="B99" s="43">
        <f>B98/C98/D98/E98/F98/G98/H98</f>
        <v>81.904761904761912</v>
      </c>
      <c r="C99" s="44"/>
      <c r="D99" s="44"/>
      <c r="E99" s="44"/>
      <c r="F99" s="44"/>
      <c r="G99" s="44"/>
      <c r="H99" s="45"/>
    </row>
    <row r="104" spans="1:183" x14ac:dyDescent="0.25">
      <c r="C104" s="84"/>
      <c r="D104" s="84">
        <v>0</v>
      </c>
      <c r="E104" s="84">
        <v>0</v>
      </c>
      <c r="F104" s="84"/>
      <c r="G104">
        <v>15</v>
      </c>
    </row>
    <row r="105" spans="1:183" x14ac:dyDescent="0.25">
      <c r="C105" s="84" t="s">
        <v>232</v>
      </c>
      <c r="D105" s="192">
        <f>synthèse!C25</f>
        <v>69</v>
      </c>
      <c r="E105" s="192">
        <v>0</v>
      </c>
      <c r="F105" s="192"/>
    </row>
    <row r="106" spans="1:183" x14ac:dyDescent="0.25">
      <c r="C106" s="84"/>
      <c r="D106" s="192">
        <f>D105</f>
        <v>69</v>
      </c>
      <c r="E106" s="84">
        <f>G104</f>
        <v>15</v>
      </c>
      <c r="F106" s="84"/>
    </row>
    <row r="107" spans="1:183" x14ac:dyDescent="0.25">
      <c r="C107" s="84" t="s">
        <v>233</v>
      </c>
      <c r="D107" s="192">
        <f>synthèse!C24</f>
        <v>205</v>
      </c>
      <c r="E107" s="84">
        <v>0</v>
      </c>
      <c r="F107" s="84"/>
    </row>
    <row r="108" spans="1:183" x14ac:dyDescent="0.25">
      <c r="C108" s="84"/>
      <c r="D108" s="192">
        <f>D107</f>
        <v>205</v>
      </c>
      <c r="E108" s="84">
        <f>G104</f>
        <v>15</v>
      </c>
      <c r="F108" s="84"/>
    </row>
    <row r="109" spans="1:183" x14ac:dyDescent="0.25">
      <c r="C109" s="84"/>
      <c r="D109" s="84"/>
      <c r="E109" s="84"/>
      <c r="F109" s="84"/>
    </row>
    <row r="110" spans="1:183" x14ac:dyDescent="0.25">
      <c r="C110" s="84" t="s">
        <v>199</v>
      </c>
      <c r="D110" s="192">
        <f>synthèse!C22</f>
        <v>246</v>
      </c>
      <c r="E110" s="84">
        <f>G104</f>
        <v>15</v>
      </c>
      <c r="F110" s="84"/>
    </row>
    <row r="111" spans="1:183" x14ac:dyDescent="0.25">
      <c r="C111" s="84"/>
      <c r="D111" s="192">
        <f>D110</f>
        <v>246</v>
      </c>
      <c r="E111" s="84">
        <v>0</v>
      </c>
      <c r="F111" s="84"/>
    </row>
    <row r="112" spans="1:183" x14ac:dyDescent="0.25">
      <c r="C112" s="84" t="s">
        <v>202</v>
      </c>
      <c r="D112" s="192">
        <f>synthèse!C10</f>
        <v>10</v>
      </c>
      <c r="E112" s="84">
        <v>0</v>
      </c>
      <c r="F112" s="84"/>
    </row>
    <row r="113" spans="3:6" x14ac:dyDescent="0.25">
      <c r="C113" s="84"/>
      <c r="D113" s="192">
        <f>D112</f>
        <v>10</v>
      </c>
      <c r="E113" s="84">
        <v>10</v>
      </c>
      <c r="F113" s="84"/>
    </row>
    <row r="114" spans="3:6" x14ac:dyDescent="0.25">
      <c r="C114" s="84"/>
      <c r="D114" s="84"/>
      <c r="E114" s="84"/>
      <c r="F114" s="84"/>
    </row>
  </sheetData>
  <sheetProtection password="FBB4" sheet="1" objects="1" scenarios="1"/>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O176"/>
  <sheetViews>
    <sheetView zoomScale="80" zoomScaleNormal="80" workbookViewId="0">
      <pane xSplit="1" ySplit="3" topLeftCell="J110" activePane="bottomRight" state="frozenSplit"/>
      <selection activeCell="D13" sqref="D13"/>
      <selection pane="topRight" activeCell="D13" sqref="D13"/>
      <selection pane="bottomLeft" activeCell="D13" sqref="D13"/>
      <selection pane="bottomRight" activeCell="J85" sqref="J85"/>
    </sheetView>
  </sheetViews>
  <sheetFormatPr baseColWidth="10" defaultRowHeight="15" x14ac:dyDescent="0.25"/>
  <cols>
    <col min="2" max="2" width="15.7109375" customWidth="1"/>
    <col min="5" max="5" width="13.28515625" customWidth="1"/>
    <col min="12" max="12" width="12.85546875" bestFit="1" customWidth="1"/>
    <col min="14" max="14" width="12.42578125" customWidth="1"/>
    <col min="16" max="16" width="15.7109375" customWidth="1"/>
    <col min="17" max="17" width="13.28515625" customWidth="1"/>
    <col min="18" max="41" width="4.85546875" customWidth="1"/>
    <col min="42" max="42" width="4.85546875" style="54" customWidth="1"/>
    <col min="43" max="175" width="4.85546875" customWidth="1"/>
    <col min="176" max="176" width="6.7109375" customWidth="1"/>
    <col min="177" max="183" width="4.85546875" customWidth="1"/>
  </cols>
  <sheetData>
    <row r="1" spans="7:17" ht="15.75" x14ac:dyDescent="0.45">
      <c r="G1" s="2" t="s">
        <v>12</v>
      </c>
      <c r="H1" s="2" t="s">
        <v>13</v>
      </c>
      <c r="I1" s="1"/>
      <c r="J1" s="2" t="s">
        <v>17</v>
      </c>
      <c r="K1" s="2"/>
      <c r="L1" s="2" t="s">
        <v>14</v>
      </c>
      <c r="M1" s="9" t="s">
        <v>15</v>
      </c>
      <c r="N1" s="2" t="s">
        <v>16</v>
      </c>
      <c r="O1" s="10" t="s">
        <v>18</v>
      </c>
      <c r="P1" s="9" t="s">
        <v>19</v>
      </c>
      <c r="Q1" s="46"/>
    </row>
    <row r="2" spans="7:17" ht="14.25" x14ac:dyDescent="0.45">
      <c r="G2" s="4">
        <f>'nombre d''ouverture fraction fil'!G$2</f>
        <v>1</v>
      </c>
      <c r="H2" s="5">
        <f>'nombre d''ouverture fraction fil'!$H$2</f>
        <v>3</v>
      </c>
      <c r="I2" s="13">
        <f>'nombre d''ouverture fraction fil'!$I$2</f>
        <v>1.5E-3</v>
      </c>
      <c r="J2" s="14">
        <f>'nombre d''ouverture fraction fil'!$J$2</f>
        <v>1000</v>
      </c>
      <c r="K2" s="2">
        <f>'nombre d''ouverture fraction fil'!$K$2</f>
        <v>7000</v>
      </c>
      <c r="L2" s="6">
        <f>'nombre d''ouverture fraction fil'!$L$2</f>
        <v>215</v>
      </c>
      <c r="M2" s="7">
        <f>'nombre d''ouverture fraction fil'!$M$2</f>
        <v>1</v>
      </c>
      <c r="N2" s="55">
        <f>'nombre d''ouverture fraction fil'!$N$2</f>
        <v>1.0500000000000001E-2</v>
      </c>
      <c r="O2" s="10">
        <f>'nombre d''ouverture fraction fil'!$O$2</f>
        <v>10</v>
      </c>
      <c r="P2" s="6">
        <f>'nombre d''ouverture fraction fil'!$P$2</f>
        <v>1000</v>
      </c>
      <c r="Q2" s="47"/>
    </row>
    <row r="3" spans="7:17" ht="14.25" x14ac:dyDescent="0.45">
      <c r="M3" s="48">
        <f>M2</f>
        <v>1</v>
      </c>
    </row>
    <row r="4" spans="7:17" ht="14.25" x14ac:dyDescent="0.45">
      <c r="M4" s="123"/>
    </row>
    <row r="5" spans="7:17" ht="14.25" x14ac:dyDescent="0.45">
      <c r="M5" s="123"/>
    </row>
    <row r="6" spans="7:17" ht="14.25" x14ac:dyDescent="0.45">
      <c r="M6" s="123"/>
    </row>
    <row r="7" spans="7:17" ht="14.25" x14ac:dyDescent="0.45">
      <c r="M7" s="123"/>
    </row>
    <row r="8" spans="7:17" ht="14.25" x14ac:dyDescent="0.45">
      <c r="M8" s="123"/>
    </row>
    <row r="9" spans="7:17" ht="14.25" x14ac:dyDescent="0.45">
      <c r="M9" s="123"/>
    </row>
    <row r="10" spans="7:17" ht="14.25" x14ac:dyDescent="0.45">
      <c r="M10" s="123"/>
    </row>
    <row r="11" spans="7:17" ht="14.25" x14ac:dyDescent="0.45">
      <c r="M11" s="123"/>
    </row>
    <row r="12" spans="7:17" ht="14.25" x14ac:dyDescent="0.45">
      <c r="M12" s="123"/>
    </row>
    <row r="13" spans="7:17" ht="14.25" x14ac:dyDescent="0.45">
      <c r="M13" s="123"/>
    </row>
    <row r="14" spans="7:17" ht="14.25" x14ac:dyDescent="0.45">
      <c r="M14" s="123"/>
    </row>
    <row r="15" spans="7:17" ht="14.25" x14ac:dyDescent="0.45">
      <c r="M15" s="123"/>
    </row>
    <row r="16" spans="7:17" ht="14.25" x14ac:dyDescent="0.45">
      <c r="M16" s="123"/>
    </row>
    <row r="17" spans="1:13" x14ac:dyDescent="0.25">
      <c r="M17" s="123"/>
    </row>
    <row r="18" spans="1:13" x14ac:dyDescent="0.25">
      <c r="M18" s="123"/>
    </row>
    <row r="19" spans="1:13" x14ac:dyDescent="0.25">
      <c r="M19" s="123"/>
    </row>
    <row r="20" spans="1:13" x14ac:dyDescent="0.25">
      <c r="M20" s="123"/>
    </row>
    <row r="21" spans="1:13" x14ac:dyDescent="0.25">
      <c r="M21" s="123"/>
    </row>
    <row r="22" spans="1:13" x14ac:dyDescent="0.25">
      <c r="M22" s="123"/>
    </row>
    <row r="23" spans="1:13" x14ac:dyDescent="0.25">
      <c r="E23" s="9" t="s">
        <v>15</v>
      </c>
    </row>
    <row r="24" spans="1:13" ht="18" x14ac:dyDescent="0.25">
      <c r="B24" s="2" t="s">
        <v>14</v>
      </c>
      <c r="C24" s="2" t="s">
        <v>40</v>
      </c>
      <c r="D24" s="2" t="s">
        <v>16</v>
      </c>
      <c r="E24" s="7">
        <f>M2</f>
        <v>1</v>
      </c>
      <c r="F24" s="2" t="s">
        <v>13</v>
      </c>
      <c r="G24" s="2" t="s">
        <v>12</v>
      </c>
      <c r="J24" s="2" t="s">
        <v>14</v>
      </c>
      <c r="K24" s="2"/>
      <c r="L24" s="7">
        <v>0.125</v>
      </c>
      <c r="M24" s="2" t="s">
        <v>16</v>
      </c>
    </row>
    <row r="25" spans="1:13" x14ac:dyDescent="0.25">
      <c r="B25" s="6">
        <f>$L$2</f>
        <v>215</v>
      </c>
      <c r="C25" s="2">
        <f>J26</f>
        <v>245.71428571428569</v>
      </c>
      <c r="D25" s="55">
        <f>$N$2</f>
        <v>1.0500000000000001E-2</v>
      </c>
      <c r="E25" s="2">
        <f>$M$3</f>
        <v>1</v>
      </c>
      <c r="F25" s="5">
        <f>$H$2</f>
        <v>3</v>
      </c>
      <c r="G25" s="4">
        <f>G2</f>
        <v>1</v>
      </c>
      <c r="J25" s="6">
        <f>$L$2</f>
        <v>215</v>
      </c>
      <c r="K25" s="13">
        <f>I2</f>
        <v>1.5E-3</v>
      </c>
      <c r="L25" s="16">
        <v>0.125</v>
      </c>
      <c r="M25" s="6">
        <f>$N$2</f>
        <v>1.0500000000000001E-2</v>
      </c>
    </row>
    <row r="26" spans="1:13" ht="18" x14ac:dyDescent="0.35">
      <c r="A26" s="10" t="s">
        <v>21</v>
      </c>
      <c r="B26" s="15">
        <f>B25/C25/D25/E25/F25/G25</f>
        <v>27.777777777777782</v>
      </c>
      <c r="I26" s="10" t="s">
        <v>27</v>
      </c>
      <c r="J26" s="63">
        <f>J25*K25/L25/M25</f>
        <v>245.71428571428569</v>
      </c>
    </row>
    <row r="27" spans="1:13" ht="18" x14ac:dyDescent="0.35">
      <c r="A27" s="39"/>
      <c r="B27" s="49"/>
      <c r="I27" t="s">
        <v>41</v>
      </c>
      <c r="J27">
        <f>L2*I2/N2/M3</f>
        <v>30.714285714285712</v>
      </c>
    </row>
    <row r="28" spans="1:13" x14ac:dyDescent="0.25">
      <c r="A28" s="39"/>
      <c r="B28" s="49"/>
    </row>
    <row r="29" spans="1:13" ht="18" x14ac:dyDescent="0.25">
      <c r="B29" s="2"/>
      <c r="C29" s="2" t="s">
        <v>14</v>
      </c>
      <c r="D29" s="2" t="s">
        <v>17</v>
      </c>
      <c r="E29" s="2" t="s">
        <v>13</v>
      </c>
      <c r="F29" s="7">
        <v>0.125</v>
      </c>
    </row>
    <row r="30" spans="1:13" x14ac:dyDescent="0.25">
      <c r="B30" s="18">
        <f>$K$2</f>
        <v>7000</v>
      </c>
      <c r="C30" s="6">
        <f>$L$2</f>
        <v>215</v>
      </c>
      <c r="D30" s="17">
        <f>J2</f>
        <v>1000</v>
      </c>
      <c r="E30" s="5">
        <f>$H$2</f>
        <v>3</v>
      </c>
      <c r="F30" s="16">
        <f>M3</f>
        <v>1</v>
      </c>
    </row>
    <row r="31" spans="1:13" ht="18" x14ac:dyDescent="0.35">
      <c r="A31" s="10" t="s">
        <v>23</v>
      </c>
      <c r="B31" s="15">
        <f>B30*C30/D30/E30/F30</f>
        <v>501.66666666666669</v>
      </c>
    </row>
    <row r="32" spans="1:13" x14ac:dyDescent="0.25">
      <c r="A32" s="39"/>
      <c r="B32" s="49"/>
    </row>
    <row r="33" spans="1:4" x14ac:dyDescent="0.25">
      <c r="A33" s="39"/>
      <c r="B33" s="49"/>
    </row>
    <row r="34" spans="1:4" x14ac:dyDescent="0.25">
      <c r="A34" s="39"/>
      <c r="B34" s="49"/>
    </row>
    <row r="35" spans="1:4" ht="18" x14ac:dyDescent="0.25">
      <c r="B35" s="2" t="s">
        <v>12</v>
      </c>
      <c r="C35" s="1"/>
      <c r="D35" s="2" t="s">
        <v>13</v>
      </c>
    </row>
    <row r="36" spans="1:4" x14ac:dyDescent="0.25">
      <c r="A36" t="s">
        <v>20</v>
      </c>
      <c r="B36" s="11">
        <f>G2</f>
        <v>1</v>
      </c>
      <c r="C36" s="12">
        <f>I2</f>
        <v>1.5E-3</v>
      </c>
      <c r="D36" s="5">
        <f>$H$2</f>
        <v>3</v>
      </c>
    </row>
    <row r="37" spans="1:4" ht="18" x14ac:dyDescent="0.35">
      <c r="A37" s="10" t="s">
        <v>21</v>
      </c>
      <c r="B37" s="15">
        <f>1/C36/D36/B36</f>
        <v>222.2222222222222</v>
      </c>
    </row>
    <row r="39" spans="1:4" ht="18" x14ac:dyDescent="0.25">
      <c r="B39" s="2" t="s">
        <v>17</v>
      </c>
      <c r="C39" s="1"/>
      <c r="D39" s="2" t="s">
        <v>13</v>
      </c>
    </row>
    <row r="40" spans="1:4" x14ac:dyDescent="0.25">
      <c r="A40" t="s">
        <v>22</v>
      </c>
      <c r="B40" s="17">
        <f>J2</f>
        <v>1000</v>
      </c>
      <c r="C40" s="12">
        <f>I2</f>
        <v>1.5E-3</v>
      </c>
      <c r="D40" s="5">
        <f>$H$2</f>
        <v>3</v>
      </c>
    </row>
    <row r="41" spans="1:4" ht="18" x14ac:dyDescent="0.35">
      <c r="A41" s="10" t="s">
        <v>21</v>
      </c>
      <c r="B41" s="15">
        <f>1/C40/D40/B40*100</f>
        <v>22.222222222222221</v>
      </c>
    </row>
    <row r="48" spans="1:4" ht="18" x14ac:dyDescent="0.35">
      <c r="A48" s="10" t="s">
        <v>24</v>
      </c>
      <c r="B48" t="s">
        <v>25</v>
      </c>
      <c r="C48" t="s">
        <v>26</v>
      </c>
    </row>
    <row r="49" spans="1:13" x14ac:dyDescent="0.25">
      <c r="H49" s="2" t="s">
        <v>14</v>
      </c>
      <c r="I49" s="2"/>
      <c r="J49" s="7">
        <v>0.125</v>
      </c>
      <c r="K49" s="2" t="s">
        <v>16</v>
      </c>
    </row>
    <row r="50" spans="1:13" x14ac:dyDescent="0.25">
      <c r="H50" s="6">
        <f>$L$2</f>
        <v>215</v>
      </c>
      <c r="I50" s="13">
        <f>I2</f>
        <v>1.5E-3</v>
      </c>
      <c r="J50" s="16">
        <v>0.125</v>
      </c>
      <c r="K50" s="6">
        <f>$N$2</f>
        <v>1.0500000000000001E-2</v>
      </c>
    </row>
    <row r="51" spans="1:13" ht="18" x14ac:dyDescent="0.35">
      <c r="G51" s="10" t="s">
        <v>27</v>
      </c>
      <c r="H51" s="63">
        <f>H50*I50/J50/K50</f>
        <v>245.71428571428569</v>
      </c>
    </row>
    <row r="55" spans="1:13" x14ac:dyDescent="0.25">
      <c r="B55" s="50" t="s">
        <v>15</v>
      </c>
      <c r="C55" s="50">
        <v>1</v>
      </c>
    </row>
    <row r="58" spans="1:13" x14ac:dyDescent="0.25">
      <c r="C58" s="10" t="s">
        <v>18</v>
      </c>
    </row>
    <row r="59" spans="1:13" x14ac:dyDescent="0.25">
      <c r="B59" s="21">
        <v>0.1</v>
      </c>
      <c r="C59" s="10">
        <f>$O$2</f>
        <v>10</v>
      </c>
    </row>
    <row r="60" spans="1:13" ht="18" x14ac:dyDescent="0.35">
      <c r="A60" s="10" t="s">
        <v>12</v>
      </c>
      <c r="B60" s="22">
        <f>C59*B59</f>
        <v>1</v>
      </c>
    </row>
    <row r="62" spans="1:13" ht="18" x14ac:dyDescent="0.25">
      <c r="B62" s="2" t="s">
        <v>14</v>
      </c>
      <c r="C62" s="2" t="s">
        <v>12</v>
      </c>
      <c r="D62" s="2" t="s">
        <v>16</v>
      </c>
      <c r="E62" s="2" t="s">
        <v>28</v>
      </c>
      <c r="F62" s="2" t="s">
        <v>13</v>
      </c>
      <c r="G62" s="2" t="s">
        <v>15</v>
      </c>
    </row>
    <row r="63" spans="1:13" x14ac:dyDescent="0.25">
      <c r="B63" s="6">
        <f>$L$2</f>
        <v>215</v>
      </c>
      <c r="C63" s="24">
        <f>$G$2</f>
        <v>1</v>
      </c>
      <c r="D63" s="55">
        <f>$N$2</f>
        <v>1.0500000000000001E-2</v>
      </c>
      <c r="E63" s="26">
        <f>$B$37</f>
        <v>222.2222222222222</v>
      </c>
      <c r="F63" s="5">
        <f>$H$2</f>
        <v>3</v>
      </c>
      <c r="G63" s="10">
        <f>$C$55</f>
        <v>1</v>
      </c>
      <c r="J63" s="30"/>
      <c r="K63" s="30"/>
      <c r="L63" s="30"/>
      <c r="M63" s="30"/>
    </row>
    <row r="64" spans="1:13" x14ac:dyDescent="0.25">
      <c r="A64" s="10" t="s">
        <v>30</v>
      </c>
      <c r="B64" s="29">
        <f>B63/C63/D63/E63/F63/G63</f>
        <v>30.714285714285712</v>
      </c>
      <c r="J64" s="30"/>
      <c r="K64" s="30"/>
      <c r="L64" s="30"/>
      <c r="M64" s="30"/>
    </row>
    <row r="65" spans="1:197" x14ac:dyDescent="0.25">
      <c r="J65" s="30"/>
      <c r="K65" s="30"/>
      <c r="L65" s="30"/>
      <c r="M65" s="30"/>
    </row>
    <row r="66" spans="1:197" x14ac:dyDescent="0.25">
      <c r="B66" s="2" t="s">
        <v>14</v>
      </c>
      <c r="C66" s="13">
        <v>1.5E-3</v>
      </c>
      <c r="D66" s="2" t="s">
        <v>16</v>
      </c>
      <c r="E66" s="2" t="s">
        <v>15</v>
      </c>
    </row>
    <row r="67" spans="1:197" x14ac:dyDescent="0.25">
      <c r="B67" s="6">
        <f>$L$2</f>
        <v>215</v>
      </c>
      <c r="C67" s="31">
        <f>$I$2</f>
        <v>1.5E-3</v>
      </c>
      <c r="D67" s="55">
        <f>$N$2</f>
        <v>1.0500000000000001E-2</v>
      </c>
      <c r="E67" s="10">
        <f>$C$55</f>
        <v>1</v>
      </c>
    </row>
    <row r="68" spans="1:197" x14ac:dyDescent="0.25">
      <c r="A68" s="10" t="s">
        <v>31</v>
      </c>
      <c r="B68" s="29">
        <f>B67*C67/D67/E67</f>
        <v>30.714285714285712</v>
      </c>
    </row>
    <row r="71" spans="1:197" ht="18" x14ac:dyDescent="0.25">
      <c r="B71" s="2" t="s">
        <v>14</v>
      </c>
      <c r="C71" s="1"/>
      <c r="D71" s="2" t="s">
        <v>12</v>
      </c>
      <c r="E71" s="2" t="s">
        <v>16</v>
      </c>
      <c r="F71" s="2" t="s">
        <v>28</v>
      </c>
      <c r="G71" s="2" t="s">
        <v>13</v>
      </c>
      <c r="H71" s="2" t="s">
        <v>15</v>
      </c>
      <c r="I71" t="s">
        <v>30</v>
      </c>
      <c r="J71" s="30">
        <f>$B$63/$C$63/$D$63/J83/$G$63</f>
        <v>975.0566893424035</v>
      </c>
      <c r="K71" s="30">
        <f t="shared" ref="K71:BV71" si="0">$B$63/$C$63/$D$63/K83/$G$63</f>
        <v>758.37742504409164</v>
      </c>
      <c r="L71" s="30">
        <f t="shared" si="0"/>
        <v>620.49062049062036</v>
      </c>
      <c r="M71" s="30">
        <f t="shared" si="0"/>
        <v>525.03052503052493</v>
      </c>
      <c r="N71" s="30">
        <f t="shared" si="0"/>
        <v>455.02645502645498</v>
      </c>
      <c r="O71" s="30">
        <f t="shared" si="0"/>
        <v>401.49393090569555</v>
      </c>
      <c r="P71" s="30">
        <f t="shared" si="0"/>
        <v>359.23141186299074</v>
      </c>
      <c r="Q71" s="30">
        <f t="shared" si="0"/>
        <v>325.01889644746785</v>
      </c>
      <c r="R71" s="30">
        <f t="shared" si="0"/>
        <v>296.7563837129054</v>
      </c>
      <c r="S71" s="30">
        <f t="shared" si="0"/>
        <v>273.01587301587296</v>
      </c>
      <c r="T71" s="30">
        <f t="shared" si="0"/>
        <v>252.7924750146972</v>
      </c>
      <c r="U71" s="30">
        <f t="shared" si="0"/>
        <v>235.35851122058014</v>
      </c>
      <c r="V71" s="30">
        <f t="shared" si="0"/>
        <v>220.17409114183306</v>
      </c>
      <c r="W71" s="30">
        <f t="shared" si="0"/>
        <v>206.83020683020681</v>
      </c>
      <c r="X71" s="30">
        <f t="shared" si="0"/>
        <v>195.01133786848069</v>
      </c>
      <c r="Y71" s="30">
        <f t="shared" si="0"/>
        <v>184.47018447018445</v>
      </c>
      <c r="Z71" s="30">
        <f t="shared" si="0"/>
        <v>175.01017501017498</v>
      </c>
      <c r="AA71" s="30">
        <f t="shared" si="0"/>
        <v>166.47309330236158</v>
      </c>
      <c r="AB71" s="30">
        <f t="shared" si="0"/>
        <v>158.73015873015871</v>
      </c>
      <c r="AC71" s="30">
        <f t="shared" si="0"/>
        <v>151.67548500881833</v>
      </c>
      <c r="AD71" s="30">
        <f t="shared" si="0"/>
        <v>145.22120905099626</v>
      </c>
      <c r="AE71" s="30">
        <f t="shared" si="0"/>
        <v>139.29381276320049</v>
      </c>
      <c r="AF71" s="30">
        <f t="shared" si="0"/>
        <v>133.83131030189853</v>
      </c>
      <c r="AG71" s="30">
        <f t="shared" si="0"/>
        <v>128.78107217729857</v>
      </c>
      <c r="AH71" s="30">
        <f t="shared" si="0"/>
        <v>124.09812409812407</v>
      </c>
      <c r="AI71" s="30">
        <f t="shared" si="0"/>
        <v>119.74380395433026</v>
      </c>
      <c r="AJ71" s="30">
        <f t="shared" si="0"/>
        <v>115.68469195587838</v>
      </c>
      <c r="AK71" s="30">
        <f t="shared" si="0"/>
        <v>111.89175123601352</v>
      </c>
      <c r="AL71" s="30">
        <f t="shared" si="0"/>
        <v>108.33963214915595</v>
      </c>
      <c r="AM71" s="30">
        <f t="shared" si="0"/>
        <v>105.00610500610499</v>
      </c>
      <c r="AN71" s="30">
        <f t="shared" si="0"/>
        <v>101.87159440890782</v>
      </c>
      <c r="AO71" s="30">
        <f t="shared" si="0"/>
        <v>98.918794570968473</v>
      </c>
      <c r="AP71" s="30">
        <f t="shared" si="0"/>
        <v>96.132349653476396</v>
      </c>
      <c r="AQ71" s="30">
        <f t="shared" si="0"/>
        <v>93.498586649271573</v>
      </c>
      <c r="AR71" s="30">
        <f t="shared" si="0"/>
        <v>91.005291005290999</v>
      </c>
      <c r="AS71" s="30">
        <f t="shared" si="0"/>
        <v>88.641517212945772</v>
      </c>
      <c r="AT71" s="30">
        <f t="shared" si="0"/>
        <v>86.397428169580053</v>
      </c>
      <c r="AU71" s="30">
        <f t="shared" si="0"/>
        <v>84.264158338232406</v>
      </c>
      <c r="AV71" s="30">
        <f t="shared" si="0"/>
        <v>82.23369669152801</v>
      </c>
      <c r="AW71" s="30">
        <f t="shared" si="0"/>
        <v>80.298786181139107</v>
      </c>
      <c r="AX71" s="30">
        <f t="shared" si="0"/>
        <v>78.452837073526723</v>
      </c>
      <c r="AY71" s="30">
        <f t="shared" si="0"/>
        <v>76.689851970750837</v>
      </c>
      <c r="AZ71" s="30">
        <f t="shared" si="0"/>
        <v>75.004360718646424</v>
      </c>
      <c r="BA71" s="30">
        <f t="shared" si="0"/>
        <v>73.391363713944344</v>
      </c>
      <c r="BB71" s="30">
        <f t="shared" si="0"/>
        <v>71.846282372598154</v>
      </c>
      <c r="BC71" s="30">
        <f t="shared" si="0"/>
        <v>70.36491572574046</v>
      </c>
      <c r="BD71" s="30">
        <f t="shared" si="0"/>
        <v>68.943402276735597</v>
      </c>
      <c r="BE71" s="30">
        <f t="shared" si="0"/>
        <v>67.578186390067572</v>
      </c>
      <c r="BF71" s="30">
        <f t="shared" si="0"/>
        <v>66.265988596085677</v>
      </c>
      <c r="BG71" s="30">
        <f t="shared" si="0"/>
        <v>65.003779289493565</v>
      </c>
      <c r="BH71" s="30">
        <f t="shared" si="0"/>
        <v>63.788755377540419</v>
      </c>
      <c r="BI71" s="30">
        <f t="shared" si="0"/>
        <v>62.618319499053435</v>
      </c>
      <c r="BJ71" s="30">
        <f t="shared" si="0"/>
        <v>61.490061490061478</v>
      </c>
      <c r="BK71" s="30">
        <f t="shared" si="0"/>
        <v>60.401741817671017</v>
      </c>
      <c r="BL71" s="30">
        <f t="shared" si="0"/>
        <v>59.351276742581085</v>
      </c>
      <c r="BM71" s="30">
        <f t="shared" si="0"/>
        <v>58.336725003391663</v>
      </c>
      <c r="BN71" s="30">
        <f t="shared" si="0"/>
        <v>57.356275843670794</v>
      </c>
      <c r="BO71" s="30">
        <f t="shared" si="0"/>
        <v>56.408238226420039</v>
      </c>
      <c r="BP71" s="30">
        <f t="shared" si="0"/>
        <v>55.49103110078719</v>
      </c>
      <c r="BQ71" s="30">
        <f t="shared" si="0"/>
        <v>54.603174603174594</v>
      </c>
      <c r="BR71" s="30">
        <f t="shared" si="0"/>
        <v>53.743282089738777</v>
      </c>
      <c r="BS71" s="30">
        <f t="shared" si="0"/>
        <v>52.910052910052904</v>
      </c>
      <c r="BT71" s="30">
        <f t="shared" si="0"/>
        <v>52.102265842723853</v>
      </c>
      <c r="BU71" s="30">
        <f t="shared" si="0"/>
        <v>51.318773123284394</v>
      </c>
      <c r="BV71" s="30">
        <f t="shared" si="0"/>
        <v>50.558495002939438</v>
      </c>
      <c r="BW71" s="30">
        <f t="shared" ref="BW71:EH71" si="1">$B$63/$C$63/$D$63/BW83/$G$63</f>
        <v>49.82041478391843</v>
      </c>
      <c r="BX71" s="30">
        <f t="shared" si="1"/>
        <v>49.10357428343039</v>
      </c>
      <c r="BY71" s="30">
        <f t="shared" si="1"/>
        <v>48.407069683665419</v>
      </c>
      <c r="BZ71" s="30">
        <f t="shared" si="1"/>
        <v>47.730047730047723</v>
      </c>
      <c r="CA71" s="30">
        <f t="shared" si="1"/>
        <v>47.071702244116032</v>
      </c>
      <c r="CB71" s="30">
        <f t="shared" si="1"/>
        <v>46.431270921066833</v>
      </c>
      <c r="CC71" s="30">
        <f t="shared" si="1"/>
        <v>45.808032385213586</v>
      </c>
      <c r="CD71" s="30">
        <f t="shared" si="1"/>
        <v>45.201303479449166</v>
      </c>
      <c r="CE71" s="30">
        <f t="shared" si="1"/>
        <v>44.610436767299504</v>
      </c>
      <c r="CF71" s="30">
        <f t="shared" si="1"/>
        <v>44.034818228366611</v>
      </c>
      <c r="CG71" s="30">
        <f t="shared" si="1"/>
        <v>43.473865129916078</v>
      </c>
      <c r="CH71" s="30">
        <f t="shared" si="1"/>
        <v>42.927024059099523</v>
      </c>
      <c r="CI71" s="30">
        <f t="shared" si="1"/>
        <v>42.393769101843631</v>
      </c>
      <c r="CJ71" s="30">
        <f t="shared" si="1"/>
        <v>41.873600155808738</v>
      </c>
      <c r="CK71" s="30">
        <f t="shared" si="1"/>
        <v>41.366041366041358</v>
      </c>
      <c r="CL71" s="30">
        <f t="shared" si="1"/>
        <v>40.87063967303488</v>
      </c>
      <c r="CM71" s="30">
        <f t="shared" si="1"/>
        <v>40.386963463886538</v>
      </c>
      <c r="CN71" s="30">
        <f t="shared" si="1"/>
        <v>39.914601318110087</v>
      </c>
      <c r="CO71" s="30">
        <f t="shared" si="1"/>
        <v>39.45316084044407</v>
      </c>
      <c r="CP71" s="30">
        <f t="shared" si="1"/>
        <v>39.002267573696138</v>
      </c>
      <c r="CQ71" s="30">
        <f t="shared" si="1"/>
        <v>38.561563985292793</v>
      </c>
      <c r="CR71" s="30">
        <f t="shared" si="1"/>
        <v>38.130708521769968</v>
      </c>
      <c r="CS71" s="30">
        <f t="shared" si="1"/>
        <v>37.70937472594931</v>
      </c>
      <c r="CT71" s="30">
        <f t="shared" si="1"/>
        <v>37.297250412004509</v>
      </c>
      <c r="CU71" s="30">
        <f t="shared" si="1"/>
        <v>36.894036894036887</v>
      </c>
      <c r="CV71" s="30">
        <f t="shared" si="1"/>
        <v>36.49944826415414</v>
      </c>
      <c r="CW71" s="30">
        <f t="shared" si="1"/>
        <v>36.113210716385318</v>
      </c>
      <c r="CX71" s="30">
        <f t="shared" si="1"/>
        <v>35.735061913072379</v>
      </c>
      <c r="CY71" s="30">
        <f t="shared" si="1"/>
        <v>35.364750390657122</v>
      </c>
      <c r="CZ71" s="30">
        <f t="shared" si="1"/>
        <v>35.002035002035001</v>
      </c>
      <c r="DA71" s="30">
        <f t="shared" si="1"/>
        <v>34.646684392877283</v>
      </c>
      <c r="DB71" s="30">
        <f t="shared" si="1"/>
        <v>34.298476509531781</v>
      </c>
      <c r="DC71" s="30">
        <f t="shared" si="1"/>
        <v>33.957198136302608</v>
      </c>
      <c r="DD71" s="30">
        <f t="shared" si="1"/>
        <v>33.622644460082881</v>
      </c>
      <c r="DE71" s="30">
        <f t="shared" si="1"/>
        <v>33.294618660472317</v>
      </c>
      <c r="DF71" s="30">
        <f t="shared" si="1"/>
        <v>32.972931523656158</v>
      </c>
      <c r="DG71" s="30">
        <f t="shared" si="1"/>
        <v>32.657401078453702</v>
      </c>
      <c r="DH71" s="30">
        <f t="shared" si="1"/>
        <v>32.347852253065518</v>
      </c>
      <c r="DI71" s="30">
        <f t="shared" si="1"/>
        <v>32.044116551158801</v>
      </c>
      <c r="DJ71" s="30">
        <f t="shared" si="1"/>
        <v>31.746031746031743</v>
      </c>
      <c r="DK71" s="30">
        <f t="shared" si="1"/>
        <v>31.453441591690435</v>
      </c>
      <c r="DL71" s="30">
        <f t="shared" si="1"/>
        <v>31.166195549757191</v>
      </c>
      <c r="DM71" s="30">
        <f t="shared" si="1"/>
        <v>30.884148531207352</v>
      </c>
      <c r="DN71" s="30">
        <f t="shared" si="1"/>
        <v>30.607160652003696</v>
      </c>
      <c r="DO71" s="30">
        <f t="shared" si="1"/>
        <v>30.335097001763664</v>
      </c>
      <c r="DP71" s="30">
        <f t="shared" si="1"/>
        <v>30.067827424655615</v>
      </c>
      <c r="DQ71" s="30">
        <f t="shared" si="1"/>
        <v>29.805226311776526</v>
      </c>
      <c r="DR71" s="30">
        <f t="shared" si="1"/>
        <v>29.547172404315258</v>
      </c>
      <c r="DS71" s="30">
        <f t="shared" si="1"/>
        <v>29.293548606853324</v>
      </c>
      <c r="DT71" s="30">
        <f t="shared" si="1"/>
        <v>29.044241810199253</v>
      </c>
      <c r="DU71" s="30">
        <f t="shared" si="1"/>
        <v>28.799142723193352</v>
      </c>
      <c r="DV71" s="30">
        <f t="shared" si="1"/>
        <v>28.558145712957426</v>
      </c>
      <c r="DW71" s="30">
        <f t="shared" si="1"/>
        <v>28.321148653098856</v>
      </c>
      <c r="DX71" s="30">
        <f t="shared" si="1"/>
        <v>28.088052779410802</v>
      </c>
      <c r="DY71" s="30">
        <f t="shared" si="1"/>
        <v>27.858762552640101</v>
      </c>
      <c r="DZ71" s="30">
        <f t="shared" si="1"/>
        <v>27.633185527922365</v>
      </c>
      <c r="EA71" s="30">
        <f t="shared" si="1"/>
        <v>27.411232230509334</v>
      </c>
      <c r="EB71" s="30">
        <f t="shared" si="1"/>
        <v>27.192816037437549</v>
      </c>
      <c r="EC71" s="30">
        <f t="shared" si="1"/>
        <v>26.977853064809583</v>
      </c>
      <c r="ED71" s="30">
        <f t="shared" si="1"/>
        <v>26.766262060379702</v>
      </c>
      <c r="EE71" s="30">
        <f t="shared" si="1"/>
        <v>26.557964301154961</v>
      </c>
      <c r="EF71" s="30">
        <f t="shared" si="1"/>
        <v>26.352883495740635</v>
      </c>
      <c r="EG71" s="30">
        <f t="shared" si="1"/>
        <v>26.150945691175572</v>
      </c>
      <c r="EH71" s="30">
        <f t="shared" si="1"/>
        <v>25.952079184018345</v>
      </c>
      <c r="EI71" s="30">
        <f t="shared" ref="EI71:GA71" si="2">$B$63/$C$63/$D$63/EI83/$G$63</f>
        <v>25.756214435459714</v>
      </c>
      <c r="EJ71" s="30">
        <f t="shared" si="2"/>
        <v>25.56328399025028</v>
      </c>
      <c r="EK71" s="30">
        <f t="shared" si="2"/>
        <v>25.3732223992447</v>
      </c>
      <c r="EL71" s="30">
        <f t="shared" si="2"/>
        <v>25.185966145375737</v>
      </c>
      <c r="EM71" s="30">
        <f t="shared" si="2"/>
        <v>25.001453572882141</v>
      </c>
      <c r="EN71" s="30">
        <f t="shared" si="2"/>
        <v>24.819624819624817</v>
      </c>
      <c r="EO71" s="30">
        <f t="shared" si="2"/>
        <v>24.640421752335108</v>
      </c>
      <c r="EP71" s="30">
        <f t="shared" si="2"/>
        <v>24.463787904648118</v>
      </c>
      <c r="EQ71" s="30">
        <f t="shared" si="2"/>
        <v>24.289668417782295</v>
      </c>
      <c r="ER71" s="30">
        <f t="shared" si="2"/>
        <v>24.11800998373436</v>
      </c>
      <c r="ES71" s="30">
        <f t="shared" si="2"/>
        <v>23.94876079086605</v>
      </c>
      <c r="ET71" s="30">
        <f t="shared" si="2"/>
        <v>23.781870471765938</v>
      </c>
      <c r="EU71" s="30">
        <f t="shared" si="2"/>
        <v>23.617290053276211</v>
      </c>
      <c r="EV71" s="30">
        <f t="shared" si="2"/>
        <v>23.454971908580152</v>
      </c>
      <c r="EW71" s="30">
        <f t="shared" si="2"/>
        <v>23.294869711251959</v>
      </c>
      <c r="EX71" s="30">
        <f t="shared" si="2"/>
        <v>23.136938391175676</v>
      </c>
      <c r="EY71" s="30">
        <f t="shared" si="2"/>
        <v>22.981134092245199</v>
      </c>
      <c r="EZ71" s="30">
        <f t="shared" si="2"/>
        <v>22.827414131761955</v>
      </c>
      <c r="FA71" s="30">
        <f t="shared" si="2"/>
        <v>22.675736961451243</v>
      </c>
      <c r="FB71" s="30">
        <f t="shared" si="2"/>
        <v>22.526062130022524</v>
      </c>
      <c r="FC71" s="30">
        <f t="shared" si="2"/>
        <v>22.378350247202704</v>
      </c>
      <c r="FD71" s="30">
        <f t="shared" si="2"/>
        <v>22.232562949175325</v>
      </c>
      <c r="FE71" s="30">
        <f t="shared" si="2"/>
        <v>22.08866286536189</v>
      </c>
      <c r="FF71" s="30">
        <f t="shared" si="2"/>
        <v>21.946613586484965</v>
      </c>
      <c r="FG71" s="30">
        <f t="shared" si="2"/>
        <v>21.80637963385567</v>
      </c>
      <c r="FH71" s="30">
        <f t="shared" si="2"/>
        <v>21.667926429831187</v>
      </c>
      <c r="FI71" s="30">
        <f t="shared" si="2"/>
        <v>21.531220269390612</v>
      </c>
      <c r="FJ71" s="30">
        <f t="shared" si="2"/>
        <v>21.396228292780012</v>
      </c>
      <c r="FK71" s="30">
        <f t="shared" si="2"/>
        <v>21.262918459180138</v>
      </c>
      <c r="FL71" s="30">
        <f t="shared" si="2"/>
        <v>21.131259521352398</v>
      </c>
      <c r="FM71" s="30">
        <f t="shared" si="2"/>
        <v>21.001221001220998</v>
      </c>
      <c r="FN71" s="30">
        <f t="shared" si="2"/>
        <v>20.872773166351145</v>
      </c>
      <c r="FO71" s="30">
        <f t="shared" si="2"/>
        <v>20.74588700728518</v>
      </c>
      <c r="FP71" s="30">
        <f t="shared" si="2"/>
        <v>20.620534215700378</v>
      </c>
      <c r="FQ71" s="30">
        <f t="shared" si="2"/>
        <v>20.496687163353826</v>
      </c>
      <c r="FR71" s="30">
        <f t="shared" si="2"/>
        <v>20.374318881781566</v>
      </c>
      <c r="FS71" s="30">
        <f t="shared" si="2"/>
        <v>20.253403042720546</v>
      </c>
      <c r="FT71" s="30">
        <f t="shared" si="2"/>
        <v>20.133913939223671</v>
      </c>
      <c r="FU71" s="30">
        <f t="shared" si="2"/>
        <v>20.015826467439368</v>
      </c>
      <c r="FV71" s="30">
        <f t="shared" si="2"/>
        <v>19.899116109028643</v>
      </c>
      <c r="FW71" s="30">
        <f t="shared" si="2"/>
        <v>19.783758914193694</v>
      </c>
      <c r="FX71" s="30">
        <f t="shared" si="2"/>
        <v>19.669731485293443</v>
      </c>
      <c r="FY71" s="30">
        <f t="shared" si="2"/>
        <v>19.557010961022421</v>
      </c>
      <c r="FZ71" s="30">
        <f t="shared" si="2"/>
        <v>19.445575001130553</v>
      </c>
      <c r="GA71" s="30">
        <f t="shared" si="2"/>
        <v>19.335401771662394</v>
      </c>
      <c r="GB71" s="30">
        <f t="shared" ref="GB71:GJ71" si="3">$B$63/$C$63/$D$63/GB83/$G$63</f>
        <v>14.41985244802146</v>
      </c>
      <c r="GC71" s="30">
        <f t="shared" si="3"/>
        <v>11.471255168734158</v>
      </c>
      <c r="GD71" s="30">
        <f t="shared" si="3"/>
        <v>9.5061237122518438</v>
      </c>
      <c r="GE71" s="30">
        <f t="shared" si="3"/>
        <v>8.1029641773606933</v>
      </c>
      <c r="GF71" s="30">
        <f t="shared" si="3"/>
        <v>7.0510297783025049</v>
      </c>
      <c r="GG71" s="30">
        <f t="shared" si="3"/>
        <v>6.2332391099514375</v>
      </c>
      <c r="GH71" s="30">
        <f t="shared" si="3"/>
        <v>5.5793434540028537</v>
      </c>
      <c r="GI71" s="30">
        <f t="shared" si="3"/>
        <v>5.0446391909806536</v>
      </c>
      <c r="GJ71" s="30">
        <f t="shared" si="3"/>
        <v>4.5993240063320924</v>
      </c>
      <c r="GK71" s="30">
        <f t="shared" ref="GK71:GO71" si="4">$B$63/$C$63/$D$63/GK83/$G$63</f>
        <v>4.222765616867493</v>
      </c>
      <c r="GL71" s="30">
        <f t="shared" si="4"/>
        <v>3.9002267573696141</v>
      </c>
      <c r="GM71" s="30">
        <f t="shared" si="4"/>
        <v>3.6209001726243102</v>
      </c>
      <c r="GN71" s="30">
        <f t="shared" si="4"/>
        <v>3.3766804874984291</v>
      </c>
      <c r="GO71" s="30">
        <f t="shared" si="4"/>
        <v>3.1613695346905164</v>
      </c>
    </row>
    <row r="72" spans="1:197" x14ac:dyDescent="0.25">
      <c r="B72" s="6">
        <f>$L$2</f>
        <v>215</v>
      </c>
      <c r="C72" s="2">
        <v>3</v>
      </c>
      <c r="D72" s="4">
        <f>$G$2</f>
        <v>1</v>
      </c>
      <c r="E72" s="55">
        <f>$N$2</f>
        <v>1.0500000000000001E-2</v>
      </c>
      <c r="F72" s="32">
        <f>$E$63</f>
        <v>222.2222222222222</v>
      </c>
      <c r="G72" s="5">
        <f>$H$2</f>
        <v>3</v>
      </c>
      <c r="H72" s="2">
        <f>$C$55</f>
        <v>1</v>
      </c>
      <c r="I72" t="s">
        <v>31</v>
      </c>
      <c r="J72" s="53">
        <f>$B$67*$C$67/$D$67/$E$67</f>
        <v>30.714285714285712</v>
      </c>
      <c r="K72" s="53">
        <f>J72</f>
        <v>30.714285714285712</v>
      </c>
      <c r="L72" s="53">
        <f t="shared" ref="L72:BW72" si="5">K72</f>
        <v>30.714285714285712</v>
      </c>
      <c r="M72" s="53">
        <f t="shared" si="5"/>
        <v>30.714285714285712</v>
      </c>
      <c r="N72" s="53">
        <f t="shared" si="5"/>
        <v>30.714285714285712</v>
      </c>
      <c r="O72" s="53">
        <f t="shared" si="5"/>
        <v>30.714285714285712</v>
      </c>
      <c r="P72" s="53">
        <f t="shared" si="5"/>
        <v>30.714285714285712</v>
      </c>
      <c r="Q72" s="53">
        <f t="shared" si="5"/>
        <v>30.714285714285712</v>
      </c>
      <c r="R72">
        <f t="shared" si="5"/>
        <v>30.714285714285712</v>
      </c>
      <c r="S72">
        <f t="shared" si="5"/>
        <v>30.714285714285712</v>
      </c>
      <c r="T72">
        <f t="shared" si="5"/>
        <v>30.714285714285712</v>
      </c>
      <c r="U72">
        <f t="shared" si="5"/>
        <v>30.714285714285712</v>
      </c>
      <c r="V72">
        <f t="shared" si="5"/>
        <v>30.714285714285712</v>
      </c>
      <c r="W72">
        <f t="shared" si="5"/>
        <v>30.714285714285712</v>
      </c>
      <c r="X72">
        <f t="shared" si="5"/>
        <v>30.714285714285712</v>
      </c>
      <c r="Y72">
        <f t="shared" si="5"/>
        <v>30.714285714285712</v>
      </c>
      <c r="Z72">
        <f t="shared" si="5"/>
        <v>30.714285714285712</v>
      </c>
      <c r="AA72">
        <f t="shared" si="5"/>
        <v>30.714285714285712</v>
      </c>
      <c r="AB72">
        <f t="shared" si="5"/>
        <v>30.714285714285712</v>
      </c>
      <c r="AC72">
        <f t="shared" si="5"/>
        <v>30.714285714285712</v>
      </c>
      <c r="AD72">
        <f t="shared" si="5"/>
        <v>30.714285714285712</v>
      </c>
      <c r="AE72">
        <f t="shared" si="5"/>
        <v>30.714285714285712</v>
      </c>
      <c r="AF72">
        <f t="shared" si="5"/>
        <v>30.714285714285712</v>
      </c>
      <c r="AG72">
        <f t="shared" si="5"/>
        <v>30.714285714285712</v>
      </c>
      <c r="AH72">
        <f t="shared" si="5"/>
        <v>30.714285714285712</v>
      </c>
      <c r="AI72">
        <f t="shared" si="5"/>
        <v>30.714285714285712</v>
      </c>
      <c r="AJ72">
        <f t="shared" si="5"/>
        <v>30.714285714285712</v>
      </c>
      <c r="AK72">
        <f t="shared" si="5"/>
        <v>30.714285714285712</v>
      </c>
      <c r="AL72">
        <f t="shared" si="5"/>
        <v>30.714285714285712</v>
      </c>
      <c r="AM72">
        <f t="shared" si="5"/>
        <v>30.714285714285712</v>
      </c>
      <c r="AN72">
        <f t="shared" si="5"/>
        <v>30.714285714285712</v>
      </c>
      <c r="AO72">
        <f t="shared" si="5"/>
        <v>30.714285714285712</v>
      </c>
      <c r="AP72" s="54">
        <f t="shared" si="5"/>
        <v>30.714285714285712</v>
      </c>
      <c r="AQ72">
        <f t="shared" si="5"/>
        <v>30.714285714285712</v>
      </c>
      <c r="AR72">
        <f t="shared" si="5"/>
        <v>30.714285714285712</v>
      </c>
      <c r="AS72">
        <f t="shared" si="5"/>
        <v>30.714285714285712</v>
      </c>
      <c r="AT72">
        <f t="shared" si="5"/>
        <v>30.714285714285712</v>
      </c>
      <c r="AU72">
        <f t="shared" si="5"/>
        <v>30.714285714285712</v>
      </c>
      <c r="AV72">
        <f t="shared" si="5"/>
        <v>30.714285714285712</v>
      </c>
      <c r="AW72">
        <f t="shared" si="5"/>
        <v>30.714285714285712</v>
      </c>
      <c r="AX72">
        <f t="shared" si="5"/>
        <v>30.714285714285712</v>
      </c>
      <c r="AY72">
        <f t="shared" si="5"/>
        <v>30.714285714285712</v>
      </c>
      <c r="AZ72">
        <f t="shared" si="5"/>
        <v>30.714285714285712</v>
      </c>
      <c r="BA72">
        <f t="shared" si="5"/>
        <v>30.714285714285712</v>
      </c>
      <c r="BB72">
        <f t="shared" si="5"/>
        <v>30.714285714285712</v>
      </c>
      <c r="BC72">
        <f t="shared" si="5"/>
        <v>30.714285714285712</v>
      </c>
      <c r="BD72">
        <f t="shared" si="5"/>
        <v>30.714285714285712</v>
      </c>
      <c r="BE72">
        <f t="shared" si="5"/>
        <v>30.714285714285712</v>
      </c>
      <c r="BF72">
        <f t="shared" si="5"/>
        <v>30.714285714285712</v>
      </c>
      <c r="BG72">
        <f t="shared" si="5"/>
        <v>30.714285714285712</v>
      </c>
      <c r="BH72">
        <f t="shared" si="5"/>
        <v>30.714285714285712</v>
      </c>
      <c r="BI72">
        <f t="shared" si="5"/>
        <v>30.714285714285712</v>
      </c>
      <c r="BJ72">
        <f t="shared" si="5"/>
        <v>30.714285714285712</v>
      </c>
      <c r="BK72">
        <f t="shared" si="5"/>
        <v>30.714285714285712</v>
      </c>
      <c r="BL72">
        <f t="shared" si="5"/>
        <v>30.714285714285712</v>
      </c>
      <c r="BM72">
        <f t="shared" si="5"/>
        <v>30.714285714285712</v>
      </c>
      <c r="BN72">
        <f t="shared" si="5"/>
        <v>30.714285714285712</v>
      </c>
      <c r="BO72">
        <f t="shared" si="5"/>
        <v>30.714285714285712</v>
      </c>
      <c r="BP72">
        <f t="shared" si="5"/>
        <v>30.714285714285712</v>
      </c>
      <c r="BQ72">
        <f t="shared" si="5"/>
        <v>30.714285714285712</v>
      </c>
      <c r="BR72">
        <f t="shared" si="5"/>
        <v>30.714285714285712</v>
      </c>
      <c r="BS72">
        <f t="shared" si="5"/>
        <v>30.714285714285712</v>
      </c>
      <c r="BT72">
        <f t="shared" si="5"/>
        <v>30.714285714285712</v>
      </c>
      <c r="BU72">
        <f t="shared" si="5"/>
        <v>30.714285714285712</v>
      </c>
      <c r="BV72">
        <f t="shared" si="5"/>
        <v>30.714285714285712</v>
      </c>
      <c r="BW72">
        <f t="shared" si="5"/>
        <v>30.714285714285712</v>
      </c>
      <c r="BX72">
        <f t="shared" ref="BX72:EI72" si="6">BW72</f>
        <v>30.714285714285712</v>
      </c>
      <c r="BY72">
        <f t="shared" si="6"/>
        <v>30.714285714285712</v>
      </c>
      <c r="BZ72">
        <f t="shared" si="6"/>
        <v>30.714285714285712</v>
      </c>
      <c r="CA72">
        <f t="shared" si="6"/>
        <v>30.714285714285712</v>
      </c>
      <c r="CB72">
        <f t="shared" si="6"/>
        <v>30.714285714285712</v>
      </c>
      <c r="CC72">
        <f t="shared" si="6"/>
        <v>30.714285714285712</v>
      </c>
      <c r="CD72">
        <f t="shared" si="6"/>
        <v>30.714285714285712</v>
      </c>
      <c r="CE72">
        <f t="shared" si="6"/>
        <v>30.714285714285712</v>
      </c>
      <c r="CF72">
        <f t="shared" si="6"/>
        <v>30.714285714285712</v>
      </c>
      <c r="CG72">
        <f t="shared" si="6"/>
        <v>30.714285714285712</v>
      </c>
      <c r="CH72">
        <f t="shared" si="6"/>
        <v>30.714285714285712</v>
      </c>
      <c r="CI72">
        <f t="shared" si="6"/>
        <v>30.714285714285712</v>
      </c>
      <c r="CJ72">
        <f t="shared" si="6"/>
        <v>30.714285714285712</v>
      </c>
      <c r="CK72">
        <f t="shared" si="6"/>
        <v>30.714285714285712</v>
      </c>
      <c r="CL72">
        <f t="shared" si="6"/>
        <v>30.714285714285712</v>
      </c>
      <c r="CM72">
        <f t="shared" si="6"/>
        <v>30.714285714285712</v>
      </c>
      <c r="CN72">
        <f t="shared" si="6"/>
        <v>30.714285714285712</v>
      </c>
      <c r="CO72">
        <f t="shared" si="6"/>
        <v>30.714285714285712</v>
      </c>
      <c r="CP72">
        <f t="shared" si="6"/>
        <v>30.714285714285712</v>
      </c>
      <c r="CQ72">
        <f t="shared" si="6"/>
        <v>30.714285714285712</v>
      </c>
      <c r="CR72">
        <f t="shared" si="6"/>
        <v>30.714285714285712</v>
      </c>
      <c r="CS72">
        <f t="shared" si="6"/>
        <v>30.714285714285712</v>
      </c>
      <c r="CT72">
        <f t="shared" si="6"/>
        <v>30.714285714285712</v>
      </c>
      <c r="CU72">
        <f t="shared" si="6"/>
        <v>30.714285714285712</v>
      </c>
      <c r="CV72">
        <f t="shared" si="6"/>
        <v>30.714285714285712</v>
      </c>
      <c r="CW72">
        <f t="shared" si="6"/>
        <v>30.714285714285712</v>
      </c>
      <c r="CX72">
        <f t="shared" si="6"/>
        <v>30.714285714285712</v>
      </c>
      <c r="CY72">
        <f t="shared" si="6"/>
        <v>30.714285714285712</v>
      </c>
      <c r="CZ72">
        <f t="shared" si="6"/>
        <v>30.714285714285712</v>
      </c>
      <c r="DA72">
        <f t="shared" si="6"/>
        <v>30.714285714285712</v>
      </c>
      <c r="DB72">
        <f t="shared" si="6"/>
        <v>30.714285714285712</v>
      </c>
      <c r="DC72">
        <f t="shared" si="6"/>
        <v>30.714285714285712</v>
      </c>
      <c r="DD72">
        <f t="shared" si="6"/>
        <v>30.714285714285712</v>
      </c>
      <c r="DE72">
        <f t="shared" si="6"/>
        <v>30.714285714285712</v>
      </c>
      <c r="DF72">
        <f t="shared" si="6"/>
        <v>30.714285714285712</v>
      </c>
      <c r="DG72">
        <f t="shared" si="6"/>
        <v>30.714285714285712</v>
      </c>
      <c r="DH72">
        <f t="shared" si="6"/>
        <v>30.714285714285712</v>
      </c>
      <c r="DI72">
        <f t="shared" si="6"/>
        <v>30.714285714285712</v>
      </c>
      <c r="DJ72">
        <f t="shared" si="6"/>
        <v>30.714285714285712</v>
      </c>
      <c r="DK72">
        <f t="shared" si="6"/>
        <v>30.714285714285712</v>
      </c>
      <c r="DL72">
        <f t="shared" si="6"/>
        <v>30.714285714285712</v>
      </c>
      <c r="DM72">
        <f t="shared" si="6"/>
        <v>30.714285714285712</v>
      </c>
      <c r="DN72">
        <f t="shared" si="6"/>
        <v>30.714285714285712</v>
      </c>
      <c r="DO72">
        <f t="shared" si="6"/>
        <v>30.714285714285712</v>
      </c>
      <c r="DP72">
        <f t="shared" si="6"/>
        <v>30.714285714285712</v>
      </c>
      <c r="DQ72">
        <f t="shared" si="6"/>
        <v>30.714285714285712</v>
      </c>
      <c r="DR72">
        <f t="shared" si="6"/>
        <v>30.714285714285712</v>
      </c>
      <c r="DS72">
        <f t="shared" si="6"/>
        <v>30.714285714285712</v>
      </c>
      <c r="DT72">
        <f t="shared" si="6"/>
        <v>30.714285714285712</v>
      </c>
      <c r="DU72">
        <f t="shared" si="6"/>
        <v>30.714285714285712</v>
      </c>
      <c r="DV72">
        <f t="shared" si="6"/>
        <v>30.714285714285712</v>
      </c>
      <c r="DW72">
        <f t="shared" si="6"/>
        <v>30.714285714285712</v>
      </c>
      <c r="DX72">
        <f t="shared" si="6"/>
        <v>30.714285714285712</v>
      </c>
      <c r="DY72">
        <f t="shared" si="6"/>
        <v>30.714285714285712</v>
      </c>
      <c r="DZ72">
        <f t="shared" si="6"/>
        <v>30.714285714285712</v>
      </c>
      <c r="EA72">
        <f t="shared" si="6"/>
        <v>30.714285714285712</v>
      </c>
      <c r="EB72">
        <f t="shared" si="6"/>
        <v>30.714285714285712</v>
      </c>
      <c r="EC72">
        <f t="shared" si="6"/>
        <v>30.714285714285712</v>
      </c>
      <c r="ED72">
        <f t="shared" si="6"/>
        <v>30.714285714285712</v>
      </c>
      <c r="EE72">
        <f t="shared" si="6"/>
        <v>30.714285714285712</v>
      </c>
      <c r="EF72">
        <f t="shared" si="6"/>
        <v>30.714285714285712</v>
      </c>
      <c r="EG72">
        <f t="shared" si="6"/>
        <v>30.714285714285712</v>
      </c>
      <c r="EH72">
        <f t="shared" si="6"/>
        <v>30.714285714285712</v>
      </c>
      <c r="EI72">
        <f t="shared" si="6"/>
        <v>30.714285714285712</v>
      </c>
      <c r="EJ72">
        <f t="shared" ref="EJ72:GA72" si="7">EI72</f>
        <v>30.714285714285712</v>
      </c>
      <c r="EK72">
        <f t="shared" si="7"/>
        <v>30.714285714285712</v>
      </c>
      <c r="EL72">
        <f t="shared" si="7"/>
        <v>30.714285714285712</v>
      </c>
      <c r="EM72">
        <f t="shared" si="7"/>
        <v>30.714285714285712</v>
      </c>
      <c r="EN72">
        <f t="shared" si="7"/>
        <v>30.714285714285712</v>
      </c>
      <c r="EO72">
        <f t="shared" si="7"/>
        <v>30.714285714285712</v>
      </c>
      <c r="EP72">
        <f t="shared" si="7"/>
        <v>30.714285714285712</v>
      </c>
      <c r="EQ72">
        <f t="shared" si="7"/>
        <v>30.714285714285712</v>
      </c>
      <c r="ER72">
        <f t="shared" si="7"/>
        <v>30.714285714285712</v>
      </c>
      <c r="ES72">
        <f t="shared" si="7"/>
        <v>30.714285714285712</v>
      </c>
      <c r="ET72">
        <f t="shared" si="7"/>
        <v>30.714285714285712</v>
      </c>
      <c r="EU72">
        <f t="shared" si="7"/>
        <v>30.714285714285712</v>
      </c>
      <c r="EV72">
        <f t="shared" si="7"/>
        <v>30.714285714285712</v>
      </c>
      <c r="EW72">
        <f t="shared" si="7"/>
        <v>30.714285714285712</v>
      </c>
      <c r="EX72">
        <f t="shared" si="7"/>
        <v>30.714285714285712</v>
      </c>
      <c r="EY72">
        <f t="shared" si="7"/>
        <v>30.714285714285712</v>
      </c>
      <c r="EZ72">
        <f t="shared" si="7"/>
        <v>30.714285714285712</v>
      </c>
      <c r="FA72">
        <f t="shared" si="7"/>
        <v>30.714285714285712</v>
      </c>
      <c r="FB72">
        <f t="shared" si="7"/>
        <v>30.714285714285712</v>
      </c>
      <c r="FC72">
        <f t="shared" si="7"/>
        <v>30.714285714285712</v>
      </c>
      <c r="FD72">
        <f t="shared" si="7"/>
        <v>30.714285714285712</v>
      </c>
      <c r="FE72">
        <f t="shared" si="7"/>
        <v>30.714285714285712</v>
      </c>
      <c r="FF72">
        <f t="shared" si="7"/>
        <v>30.714285714285712</v>
      </c>
      <c r="FG72">
        <f t="shared" si="7"/>
        <v>30.714285714285712</v>
      </c>
      <c r="FH72">
        <f t="shared" si="7"/>
        <v>30.714285714285712</v>
      </c>
      <c r="FI72">
        <f t="shared" si="7"/>
        <v>30.714285714285712</v>
      </c>
      <c r="FJ72">
        <f t="shared" si="7"/>
        <v>30.714285714285712</v>
      </c>
      <c r="FK72">
        <f t="shared" si="7"/>
        <v>30.714285714285712</v>
      </c>
      <c r="FL72">
        <f t="shared" si="7"/>
        <v>30.714285714285712</v>
      </c>
      <c r="FM72">
        <f t="shared" si="7"/>
        <v>30.714285714285712</v>
      </c>
      <c r="FN72">
        <f t="shared" si="7"/>
        <v>30.714285714285712</v>
      </c>
      <c r="FO72">
        <f t="shared" si="7"/>
        <v>30.714285714285712</v>
      </c>
      <c r="FP72">
        <f t="shared" si="7"/>
        <v>30.714285714285712</v>
      </c>
      <c r="FQ72">
        <f t="shared" si="7"/>
        <v>30.714285714285712</v>
      </c>
      <c r="FR72">
        <f t="shared" si="7"/>
        <v>30.714285714285712</v>
      </c>
      <c r="FS72">
        <f t="shared" si="7"/>
        <v>30.714285714285712</v>
      </c>
      <c r="FT72">
        <f t="shared" si="7"/>
        <v>30.714285714285712</v>
      </c>
      <c r="FU72">
        <f t="shared" si="7"/>
        <v>30.714285714285712</v>
      </c>
      <c r="FV72">
        <f t="shared" si="7"/>
        <v>30.714285714285712</v>
      </c>
      <c r="FW72">
        <f t="shared" si="7"/>
        <v>30.714285714285712</v>
      </c>
      <c r="FX72">
        <f t="shared" si="7"/>
        <v>30.714285714285712</v>
      </c>
      <c r="FY72">
        <f t="shared" si="7"/>
        <v>30.714285714285712</v>
      </c>
      <c r="FZ72">
        <f t="shared" si="7"/>
        <v>30.714285714285712</v>
      </c>
      <c r="GA72">
        <f t="shared" si="7"/>
        <v>30.714285714285712</v>
      </c>
      <c r="GB72">
        <f t="shared" ref="GB72" si="8">GA72</f>
        <v>30.714285714285712</v>
      </c>
      <c r="GC72">
        <f t="shared" ref="GC72" si="9">GB72</f>
        <v>30.714285714285712</v>
      </c>
      <c r="GD72">
        <f t="shared" ref="GD72" si="10">GC72</f>
        <v>30.714285714285712</v>
      </c>
      <c r="GE72">
        <f t="shared" ref="GE72" si="11">GD72</f>
        <v>30.714285714285712</v>
      </c>
      <c r="GF72">
        <f t="shared" ref="GF72" si="12">GE72</f>
        <v>30.714285714285712</v>
      </c>
      <c r="GG72">
        <f t="shared" ref="GG72" si="13">GF72</f>
        <v>30.714285714285712</v>
      </c>
      <c r="GH72">
        <f t="shared" ref="GH72" si="14">GG72</f>
        <v>30.714285714285712</v>
      </c>
      <c r="GI72">
        <f t="shared" ref="GI72" si="15">GH72</f>
        <v>30.714285714285712</v>
      </c>
      <c r="GJ72">
        <f t="shared" ref="GJ72" si="16">GI72</f>
        <v>30.714285714285712</v>
      </c>
      <c r="GK72">
        <f t="shared" ref="GK72" si="17">GJ72</f>
        <v>30.714285714285712</v>
      </c>
      <c r="GL72">
        <f t="shared" ref="GL72" si="18">GK72</f>
        <v>30.714285714285712</v>
      </c>
      <c r="GM72">
        <f t="shared" ref="GM72" si="19">GL72</f>
        <v>30.714285714285712</v>
      </c>
      <c r="GN72">
        <f t="shared" ref="GN72" si="20">GM72</f>
        <v>30.714285714285712</v>
      </c>
      <c r="GO72">
        <f t="shared" ref="GO72" si="21">GN72</f>
        <v>30.714285714285712</v>
      </c>
    </row>
    <row r="73" spans="1:197" x14ac:dyDescent="0.25">
      <c r="A73" s="10" t="s">
        <v>32</v>
      </c>
      <c r="B73" s="29">
        <f>B72/C72/D72/E72/F72/G72/H72</f>
        <v>10.238095238095239</v>
      </c>
      <c r="I73" t="s">
        <v>32</v>
      </c>
      <c r="J73" s="30">
        <f>$B$72/$C$72/$D$72/$E$72/J83/$H$72</f>
        <v>325.01889644746785</v>
      </c>
      <c r="K73" s="30">
        <f t="shared" ref="K73:BV73" si="22">$B$72/$C$72/$D$72/$E$72/K83/$H$72</f>
        <v>252.79247501469723</v>
      </c>
      <c r="L73" s="30">
        <f t="shared" si="22"/>
        <v>206.83020683020683</v>
      </c>
      <c r="M73" s="30">
        <f t="shared" si="22"/>
        <v>175.010175010175</v>
      </c>
      <c r="N73" s="30">
        <f t="shared" si="22"/>
        <v>151.67548500881833</v>
      </c>
      <c r="O73" s="30">
        <f t="shared" si="22"/>
        <v>133.83131030189853</v>
      </c>
      <c r="P73" s="30">
        <f t="shared" si="22"/>
        <v>119.74380395433026</v>
      </c>
      <c r="Q73" s="30">
        <f t="shared" si="22"/>
        <v>108.33963214915596</v>
      </c>
      <c r="R73" s="30">
        <f t="shared" si="22"/>
        <v>98.918794570968473</v>
      </c>
      <c r="S73" s="30">
        <f t="shared" si="22"/>
        <v>91.005291005290999</v>
      </c>
      <c r="T73" s="30">
        <f t="shared" si="22"/>
        <v>84.264158338232406</v>
      </c>
      <c r="U73" s="30">
        <f t="shared" si="22"/>
        <v>78.452837073526723</v>
      </c>
      <c r="V73" s="30">
        <f t="shared" si="22"/>
        <v>73.391363713944358</v>
      </c>
      <c r="W73" s="30">
        <f t="shared" si="22"/>
        <v>68.943402276735611</v>
      </c>
      <c r="X73" s="30">
        <f t="shared" si="22"/>
        <v>65.003779289493579</v>
      </c>
      <c r="Y73" s="30">
        <f t="shared" si="22"/>
        <v>61.490061490061485</v>
      </c>
      <c r="Z73" s="30">
        <f t="shared" si="22"/>
        <v>58.33672500339167</v>
      </c>
      <c r="AA73" s="30">
        <f t="shared" si="22"/>
        <v>55.491031100787197</v>
      </c>
      <c r="AB73" s="30">
        <f t="shared" si="22"/>
        <v>52.910052910052904</v>
      </c>
      <c r="AC73" s="30">
        <f t="shared" si="22"/>
        <v>50.558495002939445</v>
      </c>
      <c r="AD73" s="30">
        <f t="shared" si="22"/>
        <v>48.407069683665426</v>
      </c>
      <c r="AE73" s="30">
        <f t="shared" si="22"/>
        <v>46.43127092106684</v>
      </c>
      <c r="AF73" s="30">
        <f t="shared" si="22"/>
        <v>44.610436767299511</v>
      </c>
      <c r="AG73" s="30">
        <f t="shared" si="22"/>
        <v>42.92702405909953</v>
      </c>
      <c r="AH73" s="30">
        <f t="shared" si="22"/>
        <v>41.366041366041365</v>
      </c>
      <c r="AI73" s="30">
        <f t="shared" si="22"/>
        <v>39.914601318110087</v>
      </c>
      <c r="AJ73" s="30">
        <f t="shared" si="22"/>
        <v>38.5615639852928</v>
      </c>
      <c r="AK73" s="30">
        <f t="shared" si="22"/>
        <v>37.297250412004509</v>
      </c>
      <c r="AL73" s="30">
        <f t="shared" si="22"/>
        <v>36.113210716385318</v>
      </c>
      <c r="AM73" s="30">
        <f t="shared" si="22"/>
        <v>35.002035002035001</v>
      </c>
      <c r="AN73" s="30">
        <f t="shared" si="22"/>
        <v>33.957198136302615</v>
      </c>
      <c r="AO73" s="30">
        <f t="shared" si="22"/>
        <v>32.972931523656158</v>
      </c>
      <c r="AP73" s="30">
        <f t="shared" si="22"/>
        <v>32.044116551158801</v>
      </c>
      <c r="AQ73" s="30">
        <f t="shared" si="22"/>
        <v>31.166195549757191</v>
      </c>
      <c r="AR73" s="30">
        <f t="shared" si="22"/>
        <v>30.335097001763668</v>
      </c>
      <c r="AS73" s="30">
        <f t="shared" si="22"/>
        <v>29.547172404315258</v>
      </c>
      <c r="AT73" s="30">
        <f t="shared" si="22"/>
        <v>28.799142723193356</v>
      </c>
      <c r="AU73" s="30">
        <f t="shared" si="22"/>
        <v>28.088052779410802</v>
      </c>
      <c r="AV73" s="30">
        <f t="shared" si="22"/>
        <v>27.411232230509338</v>
      </c>
      <c r="AW73" s="30">
        <f t="shared" si="22"/>
        <v>26.766262060379706</v>
      </c>
      <c r="AX73" s="30">
        <f t="shared" si="22"/>
        <v>26.150945691175576</v>
      </c>
      <c r="AY73" s="30">
        <f t="shared" si="22"/>
        <v>25.56328399025028</v>
      </c>
      <c r="AZ73" s="30">
        <f t="shared" si="22"/>
        <v>25.001453572882141</v>
      </c>
      <c r="BA73" s="30">
        <f t="shared" si="22"/>
        <v>24.463787904648118</v>
      </c>
      <c r="BB73" s="30">
        <f t="shared" si="22"/>
        <v>23.948760790866054</v>
      </c>
      <c r="BC73" s="30">
        <f t="shared" si="22"/>
        <v>23.454971908580156</v>
      </c>
      <c r="BD73" s="30">
        <f t="shared" si="22"/>
        <v>22.981134092245203</v>
      </c>
      <c r="BE73" s="30">
        <f t="shared" si="22"/>
        <v>22.526062130022524</v>
      </c>
      <c r="BF73" s="30">
        <f t="shared" si="22"/>
        <v>22.088662865361893</v>
      </c>
      <c r="BG73" s="30">
        <f t="shared" si="22"/>
        <v>21.667926429831191</v>
      </c>
      <c r="BH73" s="30">
        <f t="shared" si="22"/>
        <v>21.262918459180142</v>
      </c>
      <c r="BI73" s="30">
        <f t="shared" si="22"/>
        <v>20.872773166351148</v>
      </c>
      <c r="BJ73" s="30">
        <f t="shared" si="22"/>
        <v>20.49668716335383</v>
      </c>
      <c r="BK73" s="30">
        <f t="shared" si="22"/>
        <v>20.133913939223675</v>
      </c>
      <c r="BL73" s="30">
        <f t="shared" si="22"/>
        <v>19.783758914193697</v>
      </c>
      <c r="BM73" s="30">
        <f t="shared" si="22"/>
        <v>19.445575001130557</v>
      </c>
      <c r="BN73" s="30">
        <f t="shared" si="22"/>
        <v>19.118758614556931</v>
      </c>
      <c r="BO73" s="30">
        <f t="shared" si="22"/>
        <v>18.802746075473348</v>
      </c>
      <c r="BP73" s="30">
        <f t="shared" si="22"/>
        <v>18.497010366929064</v>
      </c>
      <c r="BQ73" s="30">
        <f t="shared" si="22"/>
        <v>18.201058201058199</v>
      </c>
      <c r="BR73" s="30">
        <f t="shared" si="22"/>
        <v>17.914427363246261</v>
      </c>
      <c r="BS73" s="30">
        <f t="shared" si="22"/>
        <v>17.636684303350968</v>
      </c>
      <c r="BT73" s="30">
        <f t="shared" si="22"/>
        <v>17.36742194757462</v>
      </c>
      <c r="BU73" s="30">
        <f t="shared" si="22"/>
        <v>17.106257707761465</v>
      </c>
      <c r="BV73" s="30">
        <f t="shared" si="22"/>
        <v>16.85283166764648</v>
      </c>
      <c r="BW73" s="30">
        <f t="shared" ref="BW73:EH73" si="23">$B$72/$C$72/$D$72/$E$72/BW83/$H$72</f>
        <v>16.60680492797281</v>
      </c>
      <c r="BX73" s="30">
        <f t="shared" si="23"/>
        <v>16.367858094476798</v>
      </c>
      <c r="BY73" s="30">
        <f t="shared" si="23"/>
        <v>16.135689894555142</v>
      </c>
      <c r="BZ73" s="30">
        <f t="shared" si="23"/>
        <v>15.910015910015909</v>
      </c>
      <c r="CA73" s="30">
        <f t="shared" si="23"/>
        <v>15.690567414705345</v>
      </c>
      <c r="CB73" s="30">
        <f t="shared" si="23"/>
        <v>15.477090307022278</v>
      </c>
      <c r="CC73" s="30">
        <f t="shared" si="23"/>
        <v>15.26934412840453</v>
      </c>
      <c r="CD73" s="30">
        <f t="shared" si="23"/>
        <v>15.06710115981639</v>
      </c>
      <c r="CE73" s="30">
        <f t="shared" si="23"/>
        <v>14.870145589099836</v>
      </c>
      <c r="CF73" s="30">
        <f t="shared" si="23"/>
        <v>14.678272742788872</v>
      </c>
      <c r="CG73" s="30">
        <f t="shared" si="23"/>
        <v>14.491288376638694</v>
      </c>
      <c r="CH73" s="30">
        <f t="shared" si="23"/>
        <v>14.309008019699842</v>
      </c>
      <c r="CI73" s="30">
        <f t="shared" si="23"/>
        <v>14.131256367281212</v>
      </c>
      <c r="CJ73" s="30">
        <f t="shared" si="23"/>
        <v>13.957866718602915</v>
      </c>
      <c r="CK73" s="30">
        <f t="shared" si="23"/>
        <v>13.788680455347121</v>
      </c>
      <c r="CL73" s="30">
        <f t="shared" si="23"/>
        <v>13.623546557678294</v>
      </c>
      <c r="CM73" s="30">
        <f t="shared" si="23"/>
        <v>13.462321154628846</v>
      </c>
      <c r="CN73" s="30">
        <f t="shared" si="23"/>
        <v>13.304867106036696</v>
      </c>
      <c r="CO73" s="30">
        <f t="shared" si="23"/>
        <v>13.151053613481359</v>
      </c>
      <c r="CP73" s="30">
        <f t="shared" si="23"/>
        <v>13.000755857898714</v>
      </c>
      <c r="CQ73" s="30">
        <f t="shared" si="23"/>
        <v>12.853854661764265</v>
      </c>
      <c r="CR73" s="30">
        <f t="shared" si="23"/>
        <v>12.710236173923324</v>
      </c>
      <c r="CS73" s="30">
        <f t="shared" si="23"/>
        <v>12.569791575316437</v>
      </c>
      <c r="CT73" s="30">
        <f t="shared" si="23"/>
        <v>12.432416804001504</v>
      </c>
      <c r="CU73" s="30">
        <f t="shared" si="23"/>
        <v>12.298012298012297</v>
      </c>
      <c r="CV73" s="30">
        <f t="shared" si="23"/>
        <v>12.166482754718048</v>
      </c>
      <c r="CW73" s="30">
        <f t="shared" si="23"/>
        <v>12.037736905461772</v>
      </c>
      <c r="CX73" s="30">
        <f t="shared" si="23"/>
        <v>11.911687304357461</v>
      </c>
      <c r="CY73" s="30">
        <f t="shared" si="23"/>
        <v>11.788250130219042</v>
      </c>
      <c r="CZ73" s="30">
        <f t="shared" si="23"/>
        <v>11.667345000678333</v>
      </c>
      <c r="DA73" s="30">
        <f t="shared" si="23"/>
        <v>11.548894797625762</v>
      </c>
      <c r="DB73" s="30">
        <f t="shared" si="23"/>
        <v>11.432825503177261</v>
      </c>
      <c r="DC73" s="30">
        <f t="shared" si="23"/>
        <v>11.319066045434203</v>
      </c>
      <c r="DD73" s="30">
        <f t="shared" si="23"/>
        <v>11.20754815336096</v>
      </c>
      <c r="DE73" s="30">
        <f t="shared" si="23"/>
        <v>11.098206220157438</v>
      </c>
      <c r="DF73" s="30">
        <f t="shared" si="23"/>
        <v>10.990977174552054</v>
      </c>
      <c r="DG73" s="30">
        <f t="shared" si="23"/>
        <v>10.88580035948457</v>
      </c>
      <c r="DH73" s="30">
        <f t="shared" si="23"/>
        <v>10.782617417688508</v>
      </c>
      <c r="DI73" s="30">
        <f t="shared" si="23"/>
        <v>10.681372183719601</v>
      </c>
      <c r="DJ73" s="30">
        <f t="shared" si="23"/>
        <v>10.582010582010582</v>
      </c>
      <c r="DK73" s="30">
        <f t="shared" si="23"/>
        <v>10.484480530563479</v>
      </c>
      <c r="DL73" s="30">
        <f t="shared" si="23"/>
        <v>10.388731849919065</v>
      </c>
      <c r="DM73" s="30">
        <f t="shared" si="23"/>
        <v>10.294716177069118</v>
      </c>
      <c r="DN73" s="30">
        <f t="shared" si="23"/>
        <v>10.202386884001234</v>
      </c>
      <c r="DO73" s="30">
        <f t="shared" si="23"/>
        <v>10.111699000587889</v>
      </c>
      <c r="DP73" s="30">
        <f t="shared" si="23"/>
        <v>10.022609141551872</v>
      </c>
      <c r="DQ73" s="30">
        <f t="shared" si="23"/>
        <v>9.9350754372588437</v>
      </c>
      <c r="DR73" s="30">
        <f t="shared" si="23"/>
        <v>9.8490574681050873</v>
      </c>
      <c r="DS73" s="30">
        <f t="shared" si="23"/>
        <v>9.7645162022844421</v>
      </c>
      <c r="DT73" s="30">
        <f t="shared" si="23"/>
        <v>9.6814139367330849</v>
      </c>
      <c r="DU73" s="30">
        <f t="shared" si="23"/>
        <v>9.5997142410644507</v>
      </c>
      <c r="DV73" s="30">
        <f t="shared" si="23"/>
        <v>9.5193819043191432</v>
      </c>
      <c r="DW73" s="30">
        <f t="shared" si="23"/>
        <v>9.4403828843662865</v>
      </c>
      <c r="DX73" s="30">
        <f t="shared" si="23"/>
        <v>9.3626842598036006</v>
      </c>
      <c r="DY73" s="30">
        <f t="shared" si="23"/>
        <v>9.2862541842133677</v>
      </c>
      <c r="DZ73" s="30">
        <f t="shared" si="23"/>
        <v>9.21106184264079</v>
      </c>
      <c r="EA73" s="30">
        <f t="shared" si="23"/>
        <v>9.1370774101697787</v>
      </c>
      <c r="EB73" s="30">
        <f t="shared" si="23"/>
        <v>9.0642720124791829</v>
      </c>
      <c r="EC73" s="30">
        <f t="shared" si="23"/>
        <v>8.9926176882698616</v>
      </c>
      <c r="ED73" s="30">
        <f t="shared" si="23"/>
        <v>8.9220873534599026</v>
      </c>
      <c r="EE73" s="30">
        <f t="shared" si="23"/>
        <v>8.8526547670516536</v>
      </c>
      <c r="EF73" s="30">
        <f t="shared" si="23"/>
        <v>8.7842944985802127</v>
      </c>
      <c r="EG73" s="30">
        <f t="shared" si="23"/>
        <v>8.7169818970585258</v>
      </c>
      <c r="EH73" s="30">
        <f t="shared" si="23"/>
        <v>8.6506930613394495</v>
      </c>
      <c r="EI73" s="30">
        <f t="shared" ref="EI73:GA73" si="24">$B$72/$C$72/$D$72/$E$72/EI83/$H$72</f>
        <v>8.585404811819906</v>
      </c>
      <c r="EJ73" s="30">
        <f t="shared" si="24"/>
        <v>8.5210946634167613</v>
      </c>
      <c r="EK73" s="30">
        <f t="shared" si="24"/>
        <v>8.457740799748235</v>
      </c>
      <c r="EL73" s="30">
        <f t="shared" si="24"/>
        <v>8.3953220484585795</v>
      </c>
      <c r="EM73" s="30">
        <f t="shared" si="24"/>
        <v>8.3338178576273805</v>
      </c>
      <c r="EN73" s="30">
        <f t="shared" si="24"/>
        <v>8.2732082732082723</v>
      </c>
      <c r="EO73" s="30">
        <f t="shared" si="24"/>
        <v>8.213473917445036</v>
      </c>
      <c r="EP73" s="30">
        <f t="shared" si="24"/>
        <v>8.1545959682160394</v>
      </c>
      <c r="EQ73" s="30">
        <f t="shared" si="24"/>
        <v>8.0965561392607643</v>
      </c>
      <c r="ER73" s="30">
        <f t="shared" si="24"/>
        <v>8.0393366612447874</v>
      </c>
      <c r="ES73" s="30">
        <f t="shared" si="24"/>
        <v>7.9829202636220176</v>
      </c>
      <c r="ET73" s="30">
        <f t="shared" si="24"/>
        <v>7.9272901572553138</v>
      </c>
      <c r="EU73" s="30">
        <f t="shared" si="24"/>
        <v>7.8724300177587372</v>
      </c>
      <c r="EV73" s="30">
        <f t="shared" si="24"/>
        <v>7.8183239695267179</v>
      </c>
      <c r="EW73" s="30">
        <f t="shared" si="24"/>
        <v>7.7649565704173211</v>
      </c>
      <c r="EX73" s="30">
        <f t="shared" si="24"/>
        <v>7.7123127970585594</v>
      </c>
      <c r="EY73" s="30">
        <f t="shared" si="24"/>
        <v>7.6603780307484008</v>
      </c>
      <c r="EZ73" s="30">
        <f t="shared" si="24"/>
        <v>7.6091380439206526</v>
      </c>
      <c r="FA73" s="30">
        <f t="shared" si="24"/>
        <v>7.5585789871504154</v>
      </c>
      <c r="FB73" s="30">
        <f t="shared" si="24"/>
        <v>7.5086873766741746</v>
      </c>
      <c r="FC73" s="30">
        <f t="shared" si="24"/>
        <v>7.4594500824009016</v>
      </c>
      <c r="FD73" s="30">
        <f t="shared" si="24"/>
        <v>7.4108543163917755</v>
      </c>
      <c r="FE73" s="30">
        <f t="shared" si="24"/>
        <v>7.3628876217872978</v>
      </c>
      <c r="FF73" s="30">
        <f t="shared" si="24"/>
        <v>7.3155378621616558</v>
      </c>
      <c r="FG73" s="30">
        <f t="shared" si="24"/>
        <v>7.2687932112852236</v>
      </c>
      <c r="FH73" s="30">
        <f t="shared" si="24"/>
        <v>7.2226421432770636</v>
      </c>
      <c r="FI73" s="30">
        <f t="shared" si="24"/>
        <v>7.1770734231302047</v>
      </c>
      <c r="FJ73" s="30">
        <f t="shared" si="24"/>
        <v>7.1320760975933384</v>
      </c>
      <c r="FK73" s="30">
        <f t="shared" si="24"/>
        <v>7.08763948639338</v>
      </c>
      <c r="FL73" s="30">
        <f t="shared" si="24"/>
        <v>7.0437531737841335</v>
      </c>
      <c r="FM73" s="30">
        <f t="shared" si="24"/>
        <v>7.0004070004069998</v>
      </c>
      <c r="FN73" s="30">
        <f t="shared" si="24"/>
        <v>6.9575910554503819</v>
      </c>
      <c r="FO73" s="30">
        <f t="shared" si="24"/>
        <v>6.9152956690950607</v>
      </c>
      <c r="FP73" s="30">
        <f t="shared" si="24"/>
        <v>6.8735114052334589</v>
      </c>
      <c r="FQ73" s="30">
        <f t="shared" si="24"/>
        <v>6.8322290544512763</v>
      </c>
      <c r="FR73" s="30">
        <f t="shared" si="24"/>
        <v>6.7914396272605222</v>
      </c>
      <c r="FS73" s="30">
        <f t="shared" si="24"/>
        <v>6.7511343475735162</v>
      </c>
      <c r="FT73" s="30">
        <f t="shared" si="24"/>
        <v>6.7113046464078909</v>
      </c>
      <c r="FU73" s="30">
        <f t="shared" si="24"/>
        <v>6.6719421558131229</v>
      </c>
      <c r="FV73" s="30">
        <f t="shared" si="24"/>
        <v>6.6330387030095483</v>
      </c>
      <c r="FW73" s="30">
        <f t="shared" si="24"/>
        <v>6.5945863047312319</v>
      </c>
      <c r="FX73" s="30">
        <f t="shared" si="24"/>
        <v>6.5565771617644817</v>
      </c>
      <c r="FY73" s="30">
        <f t="shared" si="24"/>
        <v>6.5190036536741403</v>
      </c>
      <c r="FZ73" s="30">
        <f t="shared" si="24"/>
        <v>6.4818583337101856</v>
      </c>
      <c r="GA73" s="30">
        <f t="shared" si="24"/>
        <v>6.4451339238874645</v>
      </c>
      <c r="GB73" s="30">
        <f t="shared" ref="GB73:GJ73" si="25">$B$72/$C$72/$D$72/$E$72/GB83/$H$72</f>
        <v>4.8066174826738202</v>
      </c>
      <c r="GC73" s="30">
        <f t="shared" si="25"/>
        <v>3.8237517229113864</v>
      </c>
      <c r="GD73" s="30">
        <f t="shared" si="25"/>
        <v>3.1687079040839485</v>
      </c>
      <c r="GE73" s="30">
        <f t="shared" si="25"/>
        <v>2.7009880591202315</v>
      </c>
      <c r="GF73" s="30">
        <f t="shared" si="25"/>
        <v>2.3503432594341684</v>
      </c>
      <c r="GG73" s="30">
        <f t="shared" si="25"/>
        <v>2.0777463699838128</v>
      </c>
      <c r="GH73" s="30">
        <f t="shared" si="25"/>
        <v>1.8597811513342848</v>
      </c>
      <c r="GI73" s="30">
        <f t="shared" si="25"/>
        <v>1.6815463969935514</v>
      </c>
      <c r="GJ73" s="30">
        <f t="shared" si="25"/>
        <v>1.5331080021106975</v>
      </c>
      <c r="GK73" s="30">
        <f t="shared" ref="GK73:GO73" si="26">$B$72/$C$72/$D$72/$E$72/GK83/$H$72</f>
        <v>1.4075885389558311</v>
      </c>
      <c r="GL73" s="30">
        <f t="shared" si="26"/>
        <v>1.3000755857898714</v>
      </c>
      <c r="GM73" s="30">
        <f t="shared" si="26"/>
        <v>1.2069667242081035</v>
      </c>
      <c r="GN73" s="30">
        <f t="shared" si="26"/>
        <v>1.1255601624994764</v>
      </c>
      <c r="GO73" s="30">
        <f t="shared" si="26"/>
        <v>1.0537898448968388</v>
      </c>
    </row>
    <row r="76" spans="1:197" x14ac:dyDescent="0.25">
      <c r="F76" t="s">
        <v>42</v>
      </c>
      <c r="G76" s="30">
        <f>MAX(J72,J73)</f>
        <v>325.01889644746785</v>
      </c>
      <c r="I76" t="s">
        <v>40</v>
      </c>
      <c r="J76" s="30">
        <f>MIN($J$26,J71,MAX(J72,J73))</f>
        <v>245.71428571428569</v>
      </c>
      <c r="K76" s="30">
        <f t="shared" ref="K76:BU76" si="27">MIN($J$26,K71,MAX(K72,K73))</f>
        <v>245.71428571428569</v>
      </c>
      <c r="L76" s="30">
        <f t="shared" si="27"/>
        <v>206.83020683020683</v>
      </c>
      <c r="M76" s="30">
        <f t="shared" si="27"/>
        <v>175.010175010175</v>
      </c>
      <c r="N76" s="30">
        <f t="shared" si="27"/>
        <v>151.67548500881833</v>
      </c>
      <c r="O76" s="30">
        <f t="shared" si="27"/>
        <v>133.83131030189853</v>
      </c>
      <c r="P76" s="30">
        <f t="shared" si="27"/>
        <v>119.74380395433026</v>
      </c>
      <c r="Q76" s="30">
        <f t="shared" si="27"/>
        <v>108.33963214915596</v>
      </c>
      <c r="R76" s="30">
        <f t="shared" si="27"/>
        <v>98.918794570968473</v>
      </c>
      <c r="S76" s="30">
        <f t="shared" si="27"/>
        <v>91.005291005290999</v>
      </c>
      <c r="T76" s="30">
        <f t="shared" si="27"/>
        <v>84.264158338232406</v>
      </c>
      <c r="U76" s="30">
        <f t="shared" si="27"/>
        <v>78.452837073526723</v>
      </c>
      <c r="V76" s="30">
        <f t="shared" si="27"/>
        <v>73.391363713944358</v>
      </c>
      <c r="W76" s="30">
        <f t="shared" si="27"/>
        <v>68.943402276735611</v>
      </c>
      <c r="X76" s="30">
        <f t="shared" si="27"/>
        <v>65.003779289493579</v>
      </c>
      <c r="Y76" s="30">
        <f t="shared" si="27"/>
        <v>61.490061490061485</v>
      </c>
      <c r="Z76" s="30">
        <f t="shared" si="27"/>
        <v>58.33672500339167</v>
      </c>
      <c r="AA76" s="30">
        <f t="shared" si="27"/>
        <v>55.491031100787197</v>
      </c>
      <c r="AB76" s="30">
        <f t="shared" si="27"/>
        <v>52.910052910052904</v>
      </c>
      <c r="AC76" s="30">
        <f t="shared" si="27"/>
        <v>50.558495002939445</v>
      </c>
      <c r="AD76" s="30">
        <f t="shared" si="27"/>
        <v>48.407069683665426</v>
      </c>
      <c r="AE76" s="30">
        <f t="shared" si="27"/>
        <v>46.43127092106684</v>
      </c>
      <c r="AF76" s="30">
        <f t="shared" si="27"/>
        <v>44.610436767299511</v>
      </c>
      <c r="AG76" s="30">
        <f t="shared" si="27"/>
        <v>42.92702405909953</v>
      </c>
      <c r="AH76" s="30">
        <f t="shared" si="27"/>
        <v>41.366041366041365</v>
      </c>
      <c r="AI76" s="30">
        <f t="shared" si="27"/>
        <v>39.914601318110087</v>
      </c>
      <c r="AJ76" s="30">
        <f t="shared" si="27"/>
        <v>38.5615639852928</v>
      </c>
      <c r="AK76" s="30">
        <f t="shared" si="27"/>
        <v>37.297250412004509</v>
      </c>
      <c r="AL76" s="30">
        <f t="shared" si="27"/>
        <v>36.113210716385318</v>
      </c>
      <c r="AM76" s="30">
        <f t="shared" si="27"/>
        <v>35.002035002035001</v>
      </c>
      <c r="AN76" s="30">
        <f t="shared" si="27"/>
        <v>33.957198136302615</v>
      </c>
      <c r="AO76" s="30">
        <f t="shared" si="27"/>
        <v>32.972931523656158</v>
      </c>
      <c r="AP76" s="59">
        <f t="shared" si="27"/>
        <v>32.044116551158801</v>
      </c>
      <c r="AQ76" s="30">
        <f t="shared" si="27"/>
        <v>31.166195549757191</v>
      </c>
      <c r="AR76" s="30">
        <f t="shared" si="27"/>
        <v>30.714285714285712</v>
      </c>
      <c r="AS76" s="30">
        <f t="shared" si="27"/>
        <v>30.714285714285712</v>
      </c>
      <c r="AT76" s="30">
        <f t="shared" si="27"/>
        <v>30.714285714285712</v>
      </c>
      <c r="AU76" s="30">
        <f t="shared" si="27"/>
        <v>30.714285714285712</v>
      </c>
      <c r="AV76" s="30">
        <f t="shared" si="27"/>
        <v>30.714285714285712</v>
      </c>
      <c r="AW76" s="30">
        <f t="shared" si="27"/>
        <v>30.714285714285712</v>
      </c>
      <c r="AX76" s="30">
        <f t="shared" si="27"/>
        <v>30.714285714285712</v>
      </c>
      <c r="AY76" s="30">
        <f t="shared" si="27"/>
        <v>30.714285714285712</v>
      </c>
      <c r="AZ76" s="30">
        <f t="shared" si="27"/>
        <v>30.714285714285712</v>
      </c>
      <c r="BA76" s="30">
        <f t="shared" si="27"/>
        <v>30.714285714285712</v>
      </c>
      <c r="BB76" s="30">
        <f t="shared" si="27"/>
        <v>30.714285714285712</v>
      </c>
      <c r="BC76" s="30">
        <f t="shared" si="27"/>
        <v>30.714285714285712</v>
      </c>
      <c r="BD76" s="30">
        <f t="shared" si="27"/>
        <v>30.714285714285712</v>
      </c>
      <c r="BE76" s="30">
        <f t="shared" si="27"/>
        <v>30.714285714285712</v>
      </c>
      <c r="BF76" s="30">
        <f t="shared" si="27"/>
        <v>30.714285714285712</v>
      </c>
      <c r="BG76" s="30">
        <f t="shared" si="27"/>
        <v>30.714285714285712</v>
      </c>
      <c r="BH76" s="30">
        <f t="shared" si="27"/>
        <v>30.714285714285712</v>
      </c>
      <c r="BI76" s="30">
        <f t="shared" si="27"/>
        <v>30.714285714285712</v>
      </c>
      <c r="BJ76" s="30">
        <f t="shared" si="27"/>
        <v>30.714285714285712</v>
      </c>
      <c r="BK76" s="30">
        <f t="shared" si="27"/>
        <v>30.714285714285712</v>
      </c>
      <c r="BL76" s="30">
        <f t="shared" si="27"/>
        <v>30.714285714285712</v>
      </c>
      <c r="BM76" s="30">
        <f t="shared" si="27"/>
        <v>30.714285714285712</v>
      </c>
      <c r="BN76" s="30">
        <f t="shared" si="27"/>
        <v>30.714285714285712</v>
      </c>
      <c r="BO76" s="30">
        <f t="shared" si="27"/>
        <v>30.714285714285712</v>
      </c>
      <c r="BP76" s="30">
        <f t="shared" si="27"/>
        <v>30.714285714285712</v>
      </c>
      <c r="BQ76" s="30">
        <f t="shared" si="27"/>
        <v>30.714285714285712</v>
      </c>
      <c r="BR76" s="30">
        <f t="shared" si="27"/>
        <v>30.714285714285712</v>
      </c>
      <c r="BS76" s="30">
        <f t="shared" si="27"/>
        <v>30.714285714285712</v>
      </c>
      <c r="BT76" s="30">
        <f t="shared" si="27"/>
        <v>30.714285714285712</v>
      </c>
      <c r="BU76" s="30">
        <f t="shared" si="27"/>
        <v>30.714285714285712</v>
      </c>
      <c r="BV76" s="30">
        <f t="shared" ref="BV76:EG76" si="28">MIN($J$26,BV71,MAX(BV72,BV73))</f>
        <v>30.714285714285712</v>
      </c>
      <c r="BW76" s="30">
        <f t="shared" si="28"/>
        <v>30.714285714285712</v>
      </c>
      <c r="BX76" s="30">
        <f t="shared" si="28"/>
        <v>30.714285714285712</v>
      </c>
      <c r="BY76" s="30">
        <f t="shared" si="28"/>
        <v>30.714285714285712</v>
      </c>
      <c r="BZ76" s="30">
        <f t="shared" si="28"/>
        <v>30.714285714285712</v>
      </c>
      <c r="CA76" s="30">
        <f t="shared" si="28"/>
        <v>30.714285714285712</v>
      </c>
      <c r="CB76" s="30">
        <f t="shared" si="28"/>
        <v>30.714285714285712</v>
      </c>
      <c r="CC76" s="30">
        <f t="shared" si="28"/>
        <v>30.714285714285712</v>
      </c>
      <c r="CD76" s="30">
        <f t="shared" si="28"/>
        <v>30.714285714285712</v>
      </c>
      <c r="CE76" s="30">
        <f t="shared" si="28"/>
        <v>30.714285714285712</v>
      </c>
      <c r="CF76" s="30">
        <f t="shared" si="28"/>
        <v>30.714285714285712</v>
      </c>
      <c r="CG76" s="30">
        <f t="shared" si="28"/>
        <v>30.714285714285712</v>
      </c>
      <c r="CH76" s="30">
        <f t="shared" si="28"/>
        <v>30.714285714285712</v>
      </c>
      <c r="CI76" s="30">
        <f t="shared" si="28"/>
        <v>30.714285714285712</v>
      </c>
      <c r="CJ76" s="30">
        <f t="shared" si="28"/>
        <v>30.714285714285712</v>
      </c>
      <c r="CK76" s="30">
        <f t="shared" si="28"/>
        <v>30.714285714285712</v>
      </c>
      <c r="CL76" s="30">
        <f t="shared" si="28"/>
        <v>30.714285714285712</v>
      </c>
      <c r="CM76" s="30">
        <f t="shared" si="28"/>
        <v>30.714285714285712</v>
      </c>
      <c r="CN76" s="30">
        <f t="shared" si="28"/>
        <v>30.714285714285712</v>
      </c>
      <c r="CO76" s="30">
        <f t="shared" si="28"/>
        <v>30.714285714285712</v>
      </c>
      <c r="CP76" s="30">
        <f t="shared" si="28"/>
        <v>30.714285714285712</v>
      </c>
      <c r="CQ76" s="30">
        <f t="shared" si="28"/>
        <v>30.714285714285712</v>
      </c>
      <c r="CR76" s="30">
        <f t="shared" si="28"/>
        <v>30.714285714285712</v>
      </c>
      <c r="CS76" s="30">
        <f t="shared" si="28"/>
        <v>30.714285714285712</v>
      </c>
      <c r="CT76" s="30">
        <f t="shared" si="28"/>
        <v>30.714285714285712</v>
      </c>
      <c r="CU76" s="30">
        <f t="shared" si="28"/>
        <v>30.714285714285712</v>
      </c>
      <c r="CV76" s="30">
        <f t="shared" si="28"/>
        <v>30.714285714285712</v>
      </c>
      <c r="CW76" s="30">
        <f t="shared" si="28"/>
        <v>30.714285714285712</v>
      </c>
      <c r="CX76" s="30">
        <f t="shared" si="28"/>
        <v>30.714285714285712</v>
      </c>
      <c r="CY76" s="30">
        <f t="shared" si="28"/>
        <v>30.714285714285712</v>
      </c>
      <c r="CZ76" s="30">
        <f t="shared" si="28"/>
        <v>30.714285714285712</v>
      </c>
      <c r="DA76" s="30">
        <f t="shared" si="28"/>
        <v>30.714285714285712</v>
      </c>
      <c r="DB76" s="30">
        <f t="shared" si="28"/>
        <v>30.714285714285712</v>
      </c>
      <c r="DC76" s="30">
        <f t="shared" si="28"/>
        <v>30.714285714285712</v>
      </c>
      <c r="DD76" s="30">
        <f t="shared" si="28"/>
        <v>30.714285714285712</v>
      </c>
      <c r="DE76" s="30">
        <f t="shared" si="28"/>
        <v>30.714285714285712</v>
      </c>
      <c r="DF76" s="30">
        <f t="shared" si="28"/>
        <v>30.714285714285712</v>
      </c>
      <c r="DG76" s="30">
        <f t="shared" si="28"/>
        <v>30.714285714285712</v>
      </c>
      <c r="DH76" s="30">
        <f t="shared" si="28"/>
        <v>30.714285714285712</v>
      </c>
      <c r="DI76" s="30">
        <f t="shared" si="28"/>
        <v>30.714285714285712</v>
      </c>
      <c r="DJ76" s="30">
        <f t="shared" si="28"/>
        <v>30.714285714285712</v>
      </c>
      <c r="DK76" s="30">
        <f t="shared" si="28"/>
        <v>30.714285714285712</v>
      </c>
      <c r="DL76" s="30">
        <f t="shared" si="28"/>
        <v>30.714285714285712</v>
      </c>
      <c r="DM76" s="30">
        <f t="shared" si="28"/>
        <v>30.714285714285712</v>
      </c>
      <c r="DN76" s="30">
        <f t="shared" si="28"/>
        <v>30.607160652003696</v>
      </c>
      <c r="DO76" s="30">
        <f t="shared" si="28"/>
        <v>30.335097001763664</v>
      </c>
      <c r="DP76" s="30">
        <f t="shared" si="28"/>
        <v>30.067827424655615</v>
      </c>
      <c r="DQ76" s="30">
        <f t="shared" si="28"/>
        <v>29.805226311776526</v>
      </c>
      <c r="DR76" s="30">
        <f t="shared" si="28"/>
        <v>29.547172404315258</v>
      </c>
      <c r="DS76" s="30">
        <f t="shared" si="28"/>
        <v>29.293548606853324</v>
      </c>
      <c r="DT76" s="30">
        <f t="shared" si="28"/>
        <v>29.044241810199253</v>
      </c>
      <c r="DU76" s="30">
        <f t="shared" si="28"/>
        <v>28.799142723193352</v>
      </c>
      <c r="DV76" s="30">
        <f t="shared" si="28"/>
        <v>28.558145712957426</v>
      </c>
      <c r="DW76" s="30">
        <f t="shared" si="28"/>
        <v>28.321148653098856</v>
      </c>
      <c r="DX76" s="30">
        <f t="shared" si="28"/>
        <v>28.088052779410802</v>
      </c>
      <c r="DY76" s="30">
        <f t="shared" si="28"/>
        <v>27.858762552640101</v>
      </c>
      <c r="DZ76" s="30">
        <f t="shared" si="28"/>
        <v>27.633185527922365</v>
      </c>
      <c r="EA76" s="30">
        <f t="shared" si="28"/>
        <v>27.411232230509334</v>
      </c>
      <c r="EB76" s="30">
        <f t="shared" si="28"/>
        <v>27.192816037437549</v>
      </c>
      <c r="EC76" s="30">
        <f t="shared" si="28"/>
        <v>26.977853064809583</v>
      </c>
      <c r="ED76" s="30">
        <f t="shared" si="28"/>
        <v>26.766262060379702</v>
      </c>
      <c r="EE76" s="30">
        <f t="shared" si="28"/>
        <v>26.557964301154961</v>
      </c>
      <c r="EF76" s="30">
        <f t="shared" si="28"/>
        <v>26.352883495740635</v>
      </c>
      <c r="EG76" s="30">
        <f t="shared" si="28"/>
        <v>26.150945691175572</v>
      </c>
      <c r="EH76" s="30">
        <f t="shared" ref="EH76:GA76" si="29">MIN($J$26,EH71,MAX(EH72,EH73))</f>
        <v>25.952079184018345</v>
      </c>
      <c r="EI76" s="30">
        <f t="shared" si="29"/>
        <v>25.756214435459714</v>
      </c>
      <c r="EJ76" s="30">
        <f t="shared" si="29"/>
        <v>25.56328399025028</v>
      </c>
      <c r="EK76" s="30">
        <f t="shared" si="29"/>
        <v>25.3732223992447</v>
      </c>
      <c r="EL76" s="30">
        <f t="shared" si="29"/>
        <v>25.185966145375737</v>
      </c>
      <c r="EM76" s="30">
        <f t="shared" si="29"/>
        <v>25.001453572882141</v>
      </c>
      <c r="EN76" s="30">
        <f t="shared" si="29"/>
        <v>24.819624819624817</v>
      </c>
      <c r="EO76" s="30">
        <f t="shared" si="29"/>
        <v>24.640421752335108</v>
      </c>
      <c r="EP76" s="30">
        <f t="shared" si="29"/>
        <v>24.463787904648118</v>
      </c>
      <c r="EQ76" s="30">
        <f t="shared" si="29"/>
        <v>24.289668417782295</v>
      </c>
      <c r="ER76" s="30">
        <f t="shared" si="29"/>
        <v>24.11800998373436</v>
      </c>
      <c r="ES76" s="30">
        <f t="shared" si="29"/>
        <v>23.94876079086605</v>
      </c>
      <c r="ET76" s="30">
        <f t="shared" si="29"/>
        <v>23.781870471765938</v>
      </c>
      <c r="EU76" s="30">
        <f t="shared" si="29"/>
        <v>23.617290053276211</v>
      </c>
      <c r="EV76" s="30">
        <f t="shared" si="29"/>
        <v>23.454971908580152</v>
      </c>
      <c r="EW76" s="30">
        <f t="shared" si="29"/>
        <v>23.294869711251959</v>
      </c>
      <c r="EX76" s="30">
        <f t="shared" si="29"/>
        <v>23.136938391175676</v>
      </c>
      <c r="EY76" s="30">
        <f t="shared" si="29"/>
        <v>22.981134092245199</v>
      </c>
      <c r="EZ76" s="30">
        <f t="shared" si="29"/>
        <v>22.827414131761955</v>
      </c>
      <c r="FA76" s="30">
        <f t="shared" si="29"/>
        <v>22.675736961451243</v>
      </c>
      <c r="FB76" s="30">
        <f t="shared" si="29"/>
        <v>22.526062130022524</v>
      </c>
      <c r="FC76" s="30">
        <f t="shared" si="29"/>
        <v>22.378350247202704</v>
      </c>
      <c r="FD76" s="30">
        <f t="shared" si="29"/>
        <v>22.232562949175325</v>
      </c>
      <c r="FE76" s="30">
        <f t="shared" si="29"/>
        <v>22.08866286536189</v>
      </c>
      <c r="FF76" s="30">
        <f t="shared" si="29"/>
        <v>21.946613586484965</v>
      </c>
      <c r="FG76" s="30">
        <f t="shared" si="29"/>
        <v>21.80637963385567</v>
      </c>
      <c r="FH76" s="30">
        <f t="shared" si="29"/>
        <v>21.667926429831187</v>
      </c>
      <c r="FI76" s="30">
        <f t="shared" si="29"/>
        <v>21.531220269390612</v>
      </c>
      <c r="FJ76" s="30">
        <f t="shared" si="29"/>
        <v>21.396228292780012</v>
      </c>
      <c r="FK76" s="30">
        <f t="shared" si="29"/>
        <v>21.262918459180138</v>
      </c>
      <c r="FL76" s="30">
        <f t="shared" si="29"/>
        <v>21.131259521352398</v>
      </c>
      <c r="FM76" s="30">
        <f t="shared" si="29"/>
        <v>21.001221001220998</v>
      </c>
      <c r="FN76" s="30">
        <f t="shared" si="29"/>
        <v>20.872773166351145</v>
      </c>
      <c r="FO76" s="30">
        <f t="shared" si="29"/>
        <v>20.74588700728518</v>
      </c>
      <c r="FP76" s="30">
        <f t="shared" si="29"/>
        <v>20.620534215700378</v>
      </c>
      <c r="FQ76" s="30">
        <f t="shared" si="29"/>
        <v>20.496687163353826</v>
      </c>
      <c r="FR76" s="30">
        <f t="shared" si="29"/>
        <v>20.374318881781566</v>
      </c>
      <c r="FS76" s="30">
        <f t="shared" si="29"/>
        <v>20.253403042720546</v>
      </c>
      <c r="FT76" s="30">
        <f t="shared" si="29"/>
        <v>20.133913939223671</v>
      </c>
      <c r="FU76" s="30">
        <f t="shared" si="29"/>
        <v>20.015826467439368</v>
      </c>
      <c r="FV76" s="30">
        <f t="shared" si="29"/>
        <v>19.899116109028643</v>
      </c>
      <c r="FW76" s="30">
        <f t="shared" si="29"/>
        <v>19.783758914193694</v>
      </c>
      <c r="FX76" s="30">
        <f t="shared" si="29"/>
        <v>19.669731485293443</v>
      </c>
      <c r="FY76" s="30">
        <f t="shared" si="29"/>
        <v>19.557010961022421</v>
      </c>
      <c r="FZ76" s="30">
        <f t="shared" si="29"/>
        <v>19.445575001130553</v>
      </c>
      <c r="GA76" s="30">
        <f t="shared" si="29"/>
        <v>19.335401771662394</v>
      </c>
      <c r="GB76" s="30">
        <f t="shared" ref="GB76:GJ76" si="30">MIN($J$26,GB71,MAX(GB72,GB73))</f>
        <v>14.41985244802146</v>
      </c>
      <c r="GC76" s="30">
        <f t="shared" si="30"/>
        <v>11.471255168734158</v>
      </c>
      <c r="GD76" s="30">
        <f t="shared" si="30"/>
        <v>9.5061237122518438</v>
      </c>
      <c r="GE76" s="30">
        <f t="shared" si="30"/>
        <v>8.1029641773606933</v>
      </c>
      <c r="GF76" s="30">
        <f t="shared" si="30"/>
        <v>7.0510297783025049</v>
      </c>
      <c r="GG76" s="30">
        <f t="shared" si="30"/>
        <v>6.2332391099514375</v>
      </c>
      <c r="GH76" s="30">
        <f t="shared" si="30"/>
        <v>5.5793434540028537</v>
      </c>
      <c r="GI76" s="30">
        <f t="shared" si="30"/>
        <v>5.0446391909806536</v>
      </c>
      <c r="GJ76" s="30">
        <f t="shared" si="30"/>
        <v>4.5993240063320924</v>
      </c>
      <c r="GK76" s="30">
        <f t="shared" ref="GK76:GO76" si="31">MIN($J$26,GK71,MAX(GK72,GK73))</f>
        <v>4.222765616867493</v>
      </c>
      <c r="GL76" s="30">
        <f t="shared" si="31"/>
        <v>3.9002267573696141</v>
      </c>
      <c r="GM76" s="30">
        <f t="shared" si="31"/>
        <v>3.6209001726243102</v>
      </c>
      <c r="GN76" s="30">
        <f t="shared" si="31"/>
        <v>3.3766804874984291</v>
      </c>
      <c r="GO76" s="30">
        <f t="shared" si="31"/>
        <v>3.1613695346905164</v>
      </c>
    </row>
    <row r="78" spans="1:197" x14ac:dyDescent="0.25">
      <c r="I78" s="51" t="s">
        <v>61</v>
      </c>
      <c r="J78" s="52">
        <f>$B$63/J76/$D$63/J83/$G$63</f>
        <v>3.9682539682539688</v>
      </c>
      <c r="K78" s="52">
        <f t="shared" ref="K78:BV78" si="32">$B$63/K76/$D$63/K83/$G$63</f>
        <v>3.0864197530864201</v>
      </c>
      <c r="L78" s="52">
        <f t="shared" si="32"/>
        <v>3</v>
      </c>
      <c r="M78" s="52">
        <f t="shared" si="32"/>
        <v>3</v>
      </c>
      <c r="N78" s="52">
        <f t="shared" si="32"/>
        <v>3</v>
      </c>
      <c r="O78" s="52">
        <f t="shared" si="32"/>
        <v>3</v>
      </c>
      <c r="P78" s="52">
        <f t="shared" si="32"/>
        <v>3</v>
      </c>
      <c r="Q78" s="52">
        <f t="shared" si="32"/>
        <v>2.9999999999999996</v>
      </c>
      <c r="R78" s="52">
        <f t="shared" si="32"/>
        <v>3</v>
      </c>
      <c r="S78" s="52">
        <f t="shared" si="32"/>
        <v>3</v>
      </c>
      <c r="T78" s="52">
        <f t="shared" si="32"/>
        <v>3.0000000000000004</v>
      </c>
      <c r="U78" s="52">
        <f t="shared" si="32"/>
        <v>3</v>
      </c>
      <c r="V78" s="52">
        <f t="shared" si="32"/>
        <v>3</v>
      </c>
      <c r="W78" s="52">
        <f t="shared" si="32"/>
        <v>3</v>
      </c>
      <c r="X78" s="52">
        <f t="shared" si="32"/>
        <v>2.9999999999999996</v>
      </c>
      <c r="Y78" s="52">
        <f t="shared" si="32"/>
        <v>3</v>
      </c>
      <c r="Z78" s="52">
        <f t="shared" si="32"/>
        <v>2.9999999999999996</v>
      </c>
      <c r="AA78" s="52">
        <f t="shared" si="32"/>
        <v>3</v>
      </c>
      <c r="AB78" s="52">
        <f t="shared" si="32"/>
        <v>3</v>
      </c>
      <c r="AC78" s="52">
        <f t="shared" si="32"/>
        <v>3</v>
      </c>
      <c r="AD78" s="52">
        <f t="shared" si="32"/>
        <v>3</v>
      </c>
      <c r="AE78" s="52">
        <f t="shared" si="32"/>
        <v>2.9999999999999996</v>
      </c>
      <c r="AF78" s="52">
        <f t="shared" si="32"/>
        <v>3</v>
      </c>
      <c r="AG78" s="52">
        <f t="shared" si="32"/>
        <v>2.9999999999999996</v>
      </c>
      <c r="AH78" s="52">
        <f t="shared" si="32"/>
        <v>2.9999999999999996</v>
      </c>
      <c r="AI78" s="52">
        <f t="shared" si="32"/>
        <v>3</v>
      </c>
      <c r="AJ78" s="52">
        <f t="shared" si="32"/>
        <v>3</v>
      </c>
      <c r="AK78" s="52">
        <f t="shared" si="32"/>
        <v>3</v>
      </c>
      <c r="AL78" s="52">
        <f t="shared" si="32"/>
        <v>3</v>
      </c>
      <c r="AM78" s="52">
        <f t="shared" si="32"/>
        <v>3</v>
      </c>
      <c r="AN78" s="52">
        <f t="shared" si="32"/>
        <v>3</v>
      </c>
      <c r="AO78" s="52">
        <f t="shared" si="32"/>
        <v>3.0000000000000004</v>
      </c>
      <c r="AP78" s="52">
        <f t="shared" si="32"/>
        <v>3.0000000000000004</v>
      </c>
      <c r="AQ78" s="52">
        <f t="shared" si="32"/>
        <v>3</v>
      </c>
      <c r="AR78" s="52">
        <f t="shared" si="32"/>
        <v>2.9629629629629632</v>
      </c>
      <c r="AS78" s="52">
        <f t="shared" si="32"/>
        <v>2.8860028860028861</v>
      </c>
      <c r="AT78" s="52">
        <f t="shared" si="32"/>
        <v>2.8129395218002817</v>
      </c>
      <c r="AU78" s="52">
        <f t="shared" si="32"/>
        <v>2.7434842249657065</v>
      </c>
      <c r="AV78" s="52">
        <f t="shared" si="32"/>
        <v>2.6773761713520754</v>
      </c>
      <c r="AW78" s="52">
        <f t="shared" si="32"/>
        <v>2.6143790849673207</v>
      </c>
      <c r="AX78" s="52">
        <f t="shared" si="32"/>
        <v>2.554278416347382</v>
      </c>
      <c r="AY78" s="52">
        <f t="shared" si="32"/>
        <v>2.4968789013732837</v>
      </c>
      <c r="AZ78" s="52">
        <f t="shared" si="32"/>
        <v>2.4420024420024422</v>
      </c>
      <c r="BA78" s="52">
        <f t="shared" si="32"/>
        <v>2.3894862604540026</v>
      </c>
      <c r="BB78" s="52">
        <f t="shared" si="32"/>
        <v>2.3391812865497079</v>
      </c>
      <c r="BC78" s="52">
        <f t="shared" si="32"/>
        <v>2.2909507445589923</v>
      </c>
      <c r="BD78" s="52">
        <f t="shared" si="32"/>
        <v>2.2446689113355784</v>
      </c>
      <c r="BE78" s="52">
        <f t="shared" si="32"/>
        <v>2.2002200220022003</v>
      </c>
      <c r="BF78" s="52">
        <f t="shared" si="32"/>
        <v>2.1574973031283715</v>
      </c>
      <c r="BG78" s="52">
        <f t="shared" si="32"/>
        <v>2.1164021164021167</v>
      </c>
      <c r="BH78" s="52">
        <f t="shared" si="32"/>
        <v>2.0768431983385258</v>
      </c>
      <c r="BI78" s="52">
        <f t="shared" si="32"/>
        <v>2.0387359836901124</v>
      </c>
      <c r="BJ78" s="52">
        <f t="shared" si="32"/>
        <v>2.0020020020020022</v>
      </c>
      <c r="BK78" s="52">
        <f t="shared" si="32"/>
        <v>1.9665683382497543</v>
      </c>
      <c r="BL78" s="52">
        <f t="shared" si="32"/>
        <v>1.9323671497584543</v>
      </c>
      <c r="BM78" s="52">
        <f t="shared" si="32"/>
        <v>1.8993352326685662</v>
      </c>
      <c r="BN78" s="52">
        <f t="shared" si="32"/>
        <v>1.8674136321195147</v>
      </c>
      <c r="BO78" s="52">
        <f t="shared" si="32"/>
        <v>1.8365472910927458</v>
      </c>
      <c r="BP78" s="52">
        <f t="shared" si="32"/>
        <v>1.8066847335140019</v>
      </c>
      <c r="BQ78" s="52">
        <f t="shared" si="32"/>
        <v>1.7777777777777779</v>
      </c>
      <c r="BR78" s="52">
        <f t="shared" si="32"/>
        <v>1.7497812773403327</v>
      </c>
      <c r="BS78" s="52">
        <f t="shared" si="32"/>
        <v>1.7226528854435834</v>
      </c>
      <c r="BT78" s="52">
        <f t="shared" si="32"/>
        <v>1.6963528413910096</v>
      </c>
      <c r="BU78" s="52">
        <f t="shared" si="32"/>
        <v>1.6708437761069341</v>
      </c>
      <c r="BV78" s="52">
        <f t="shared" si="32"/>
        <v>1.6460905349794241</v>
      </c>
      <c r="BW78" s="52">
        <f t="shared" ref="BW78:EH78" si="33">$B$63/BW76/$D$63/BW83/$G$63</f>
        <v>1.6220600162206003</v>
      </c>
      <c r="BX78" s="52">
        <f t="shared" si="33"/>
        <v>1.598721023181455</v>
      </c>
      <c r="BY78" s="52">
        <f t="shared" si="33"/>
        <v>1.5760441292356189</v>
      </c>
      <c r="BZ78" s="52">
        <f t="shared" si="33"/>
        <v>1.5540015540015542</v>
      </c>
      <c r="CA78" s="52">
        <f t="shared" si="33"/>
        <v>1.5325670498084294</v>
      </c>
      <c r="CB78" s="52">
        <f t="shared" si="33"/>
        <v>1.5117157974300832</v>
      </c>
      <c r="CC78" s="52">
        <f t="shared" si="33"/>
        <v>1.4914243102162568</v>
      </c>
      <c r="CD78" s="52">
        <f t="shared" si="33"/>
        <v>1.4716703458425315</v>
      </c>
      <c r="CE78" s="52">
        <f t="shared" si="33"/>
        <v>1.4524328249818448</v>
      </c>
      <c r="CF78" s="52">
        <f t="shared" si="33"/>
        <v>1.4336917562724016</v>
      </c>
      <c r="CG78" s="52">
        <f t="shared" si="33"/>
        <v>1.4154281670205238</v>
      </c>
      <c r="CH78" s="52">
        <f t="shared" si="33"/>
        <v>1.3976240391334733</v>
      </c>
      <c r="CI78" s="52">
        <f t="shared" si="33"/>
        <v>1.3802622498274675</v>
      </c>
      <c r="CJ78" s="52">
        <f t="shared" si="33"/>
        <v>1.36332651670075</v>
      </c>
      <c r="CK78" s="52">
        <f t="shared" si="33"/>
        <v>1.3468013468013469</v>
      </c>
      <c r="CL78" s="52">
        <f t="shared" si="33"/>
        <v>1.3306719893546242</v>
      </c>
      <c r="CM78" s="52">
        <f t="shared" si="33"/>
        <v>1.3149243918474689</v>
      </c>
      <c r="CN78" s="52">
        <f t="shared" si="33"/>
        <v>1.2995451591942822</v>
      </c>
      <c r="CO78" s="52">
        <f t="shared" si="33"/>
        <v>1.2845215157353886</v>
      </c>
      <c r="CP78" s="52">
        <f t="shared" si="33"/>
        <v>1.26984126984127</v>
      </c>
      <c r="CQ78" s="52">
        <f t="shared" si="33"/>
        <v>1.25549278091651</v>
      </c>
      <c r="CR78" s="52">
        <f t="shared" si="33"/>
        <v>1.2414649286157668</v>
      </c>
      <c r="CS78" s="52">
        <f t="shared" si="33"/>
        <v>1.2277470841006755</v>
      </c>
      <c r="CT78" s="52">
        <f t="shared" si="33"/>
        <v>1.2143290831815423</v>
      </c>
      <c r="CU78" s="52">
        <f t="shared" si="33"/>
        <v>1.2012012012012014</v>
      </c>
      <c r="CV78" s="52">
        <f t="shared" si="33"/>
        <v>1.1883541295306002</v>
      </c>
      <c r="CW78" s="52">
        <f t="shared" si="33"/>
        <v>1.1757789535567316</v>
      </c>
      <c r="CX78" s="52">
        <f t="shared" si="33"/>
        <v>1.1634671320535197</v>
      </c>
      <c r="CY78" s="52">
        <f t="shared" si="33"/>
        <v>1.1514104778353484</v>
      </c>
      <c r="CZ78" s="52">
        <f t="shared" si="33"/>
        <v>1.1396011396011396</v>
      </c>
      <c r="DA78" s="52">
        <f t="shared" si="33"/>
        <v>1.1280315848843769</v>
      </c>
      <c r="DB78" s="52">
        <f t="shared" si="33"/>
        <v>1.1166945840312676</v>
      </c>
      <c r="DC78" s="52">
        <f t="shared" si="33"/>
        <v>1.105583195135434</v>
      </c>
      <c r="DD78" s="52">
        <f t="shared" si="33"/>
        <v>1.0946907498631637</v>
      </c>
      <c r="DE78" s="52">
        <f t="shared" si="33"/>
        <v>1.0840108401084012</v>
      </c>
      <c r="DF78" s="52">
        <f t="shared" si="33"/>
        <v>1.0735373054213635</v>
      </c>
      <c r="DG78" s="52">
        <f t="shared" si="33"/>
        <v>1.063264221158958</v>
      </c>
      <c r="DH78" s="52">
        <f t="shared" si="33"/>
        <v>1.0531858873091102</v>
      </c>
      <c r="DI78" s="52">
        <f t="shared" si="33"/>
        <v>1.0432968179447053</v>
      </c>
      <c r="DJ78" s="52">
        <f t="shared" si="33"/>
        <v>1.03359173126615</v>
      </c>
      <c r="DK78" s="52">
        <f t="shared" si="33"/>
        <v>1.0240655401945726</v>
      </c>
      <c r="DL78" s="52">
        <f t="shared" si="33"/>
        <v>1.0147133434804669</v>
      </c>
      <c r="DM78" s="52">
        <f t="shared" si="33"/>
        <v>1.0055304172951234</v>
      </c>
      <c r="DN78" s="52">
        <f t="shared" si="33"/>
        <v>1.0000000000000002</v>
      </c>
      <c r="DO78" s="52">
        <f t="shared" si="33"/>
        <v>1.0000000000000002</v>
      </c>
      <c r="DP78" s="52">
        <f t="shared" si="33"/>
        <v>1</v>
      </c>
      <c r="DQ78" s="52">
        <f t="shared" si="33"/>
        <v>1</v>
      </c>
      <c r="DR78" s="52">
        <f t="shared" si="33"/>
        <v>1</v>
      </c>
      <c r="DS78" s="52">
        <f t="shared" si="33"/>
        <v>1</v>
      </c>
      <c r="DT78" s="52">
        <f t="shared" si="33"/>
        <v>1</v>
      </c>
      <c r="DU78" s="52">
        <f t="shared" si="33"/>
        <v>1.0000000000000002</v>
      </c>
      <c r="DV78" s="52">
        <f t="shared" si="33"/>
        <v>1</v>
      </c>
      <c r="DW78" s="52">
        <f t="shared" si="33"/>
        <v>1.0000000000000002</v>
      </c>
      <c r="DX78" s="52">
        <f t="shared" si="33"/>
        <v>1</v>
      </c>
      <c r="DY78" s="52">
        <f t="shared" si="33"/>
        <v>1</v>
      </c>
      <c r="DZ78" s="52">
        <f t="shared" si="33"/>
        <v>1.0000000000000002</v>
      </c>
      <c r="EA78" s="52">
        <f t="shared" si="33"/>
        <v>1.0000000000000002</v>
      </c>
      <c r="EB78" s="52">
        <f t="shared" si="33"/>
        <v>1.0000000000000002</v>
      </c>
      <c r="EC78" s="52">
        <f t="shared" si="33"/>
        <v>1</v>
      </c>
      <c r="ED78" s="52">
        <f t="shared" si="33"/>
        <v>1.0000000000000002</v>
      </c>
      <c r="EE78" s="52">
        <f t="shared" si="33"/>
        <v>1.0000000000000002</v>
      </c>
      <c r="EF78" s="52">
        <f t="shared" si="33"/>
        <v>1.0000000000000002</v>
      </c>
      <c r="EG78" s="52">
        <f t="shared" si="33"/>
        <v>1</v>
      </c>
      <c r="EH78" s="52">
        <f t="shared" si="33"/>
        <v>1.0000000000000002</v>
      </c>
      <c r="EI78" s="52">
        <f t="shared" ref="EI78:GA78" si="34">$B$63/EI76/$D$63/EI83/$G$63</f>
        <v>1.0000000000000002</v>
      </c>
      <c r="EJ78" s="52">
        <f t="shared" si="34"/>
        <v>1</v>
      </c>
      <c r="EK78" s="52">
        <f t="shared" si="34"/>
        <v>1.0000000000000002</v>
      </c>
      <c r="EL78" s="52">
        <f t="shared" si="34"/>
        <v>1</v>
      </c>
      <c r="EM78" s="52">
        <f t="shared" si="34"/>
        <v>1</v>
      </c>
      <c r="EN78" s="52">
        <f t="shared" si="34"/>
        <v>1.0000000000000002</v>
      </c>
      <c r="EO78" s="52">
        <f t="shared" si="34"/>
        <v>1</v>
      </c>
      <c r="EP78" s="52">
        <f t="shared" si="34"/>
        <v>1</v>
      </c>
      <c r="EQ78" s="52">
        <f t="shared" si="34"/>
        <v>1.0000000000000002</v>
      </c>
      <c r="ER78" s="52">
        <f t="shared" si="34"/>
        <v>1.0000000000000002</v>
      </c>
      <c r="ES78" s="52">
        <f t="shared" si="34"/>
        <v>1</v>
      </c>
      <c r="ET78" s="52">
        <f t="shared" si="34"/>
        <v>1.0000000000000002</v>
      </c>
      <c r="EU78" s="52">
        <f t="shared" si="34"/>
        <v>1</v>
      </c>
      <c r="EV78" s="52">
        <f t="shared" si="34"/>
        <v>1</v>
      </c>
      <c r="EW78" s="52">
        <f t="shared" si="34"/>
        <v>1.0000000000000002</v>
      </c>
      <c r="EX78" s="52">
        <f t="shared" si="34"/>
        <v>1.0000000000000002</v>
      </c>
      <c r="EY78" s="52">
        <f t="shared" si="34"/>
        <v>1</v>
      </c>
      <c r="EZ78" s="52">
        <f t="shared" si="34"/>
        <v>1.0000000000000002</v>
      </c>
      <c r="FA78" s="52">
        <f t="shared" si="34"/>
        <v>1.0000000000000002</v>
      </c>
      <c r="FB78" s="52">
        <f t="shared" si="34"/>
        <v>1</v>
      </c>
      <c r="FC78" s="52">
        <f t="shared" si="34"/>
        <v>1.0000000000000002</v>
      </c>
      <c r="FD78" s="52">
        <f t="shared" si="34"/>
        <v>1</v>
      </c>
      <c r="FE78" s="52">
        <f t="shared" si="34"/>
        <v>1</v>
      </c>
      <c r="FF78" s="52">
        <f t="shared" si="34"/>
        <v>1.0000000000000002</v>
      </c>
      <c r="FG78" s="52">
        <f t="shared" si="34"/>
        <v>1</v>
      </c>
      <c r="FH78" s="52">
        <f t="shared" si="34"/>
        <v>1.0000000000000002</v>
      </c>
      <c r="FI78" s="52">
        <f t="shared" si="34"/>
        <v>1.0000000000000002</v>
      </c>
      <c r="FJ78" s="52">
        <f t="shared" si="34"/>
        <v>1.0000000000000002</v>
      </c>
      <c r="FK78" s="52">
        <f t="shared" si="34"/>
        <v>1.0000000000000002</v>
      </c>
      <c r="FL78" s="52">
        <f t="shared" si="34"/>
        <v>1.0000000000000002</v>
      </c>
      <c r="FM78" s="52">
        <f t="shared" si="34"/>
        <v>1.0000000000000002</v>
      </c>
      <c r="FN78" s="52">
        <f t="shared" si="34"/>
        <v>1.0000000000000002</v>
      </c>
      <c r="FO78" s="52">
        <f t="shared" si="34"/>
        <v>1.0000000000000002</v>
      </c>
      <c r="FP78" s="52">
        <f t="shared" si="34"/>
        <v>1</v>
      </c>
      <c r="FQ78" s="52">
        <f t="shared" si="34"/>
        <v>1.0000000000000002</v>
      </c>
      <c r="FR78" s="52">
        <f t="shared" si="34"/>
        <v>1.0000000000000002</v>
      </c>
      <c r="FS78" s="52">
        <f t="shared" si="34"/>
        <v>1.0000000000000002</v>
      </c>
      <c r="FT78" s="52">
        <f t="shared" si="34"/>
        <v>1.0000000000000002</v>
      </c>
      <c r="FU78" s="52">
        <f t="shared" si="34"/>
        <v>1.0000000000000002</v>
      </c>
      <c r="FV78" s="52">
        <f t="shared" si="34"/>
        <v>1</v>
      </c>
      <c r="FW78" s="52">
        <f t="shared" si="34"/>
        <v>1</v>
      </c>
      <c r="FX78" s="52">
        <f t="shared" si="34"/>
        <v>1</v>
      </c>
      <c r="FY78" s="52">
        <f t="shared" si="34"/>
        <v>1</v>
      </c>
      <c r="FZ78" s="52">
        <f t="shared" si="34"/>
        <v>1</v>
      </c>
      <c r="GA78" s="52">
        <f t="shared" si="34"/>
        <v>1</v>
      </c>
      <c r="GB78" s="52">
        <f t="shared" ref="GB78:GJ78" si="35">$B$63/GB76/$D$63/GB83/$G$63</f>
        <v>1</v>
      </c>
      <c r="GC78" s="52">
        <f t="shared" si="35"/>
        <v>1.0000000000000002</v>
      </c>
      <c r="GD78" s="52">
        <f t="shared" si="35"/>
        <v>1.0000000000000002</v>
      </c>
      <c r="GE78" s="52">
        <f t="shared" si="35"/>
        <v>1.0000000000000002</v>
      </c>
      <c r="GF78" s="52">
        <f t="shared" si="35"/>
        <v>1.0000000000000002</v>
      </c>
      <c r="GG78" s="52">
        <f t="shared" si="35"/>
        <v>1.0000000000000002</v>
      </c>
      <c r="GH78" s="52">
        <f t="shared" si="35"/>
        <v>1</v>
      </c>
      <c r="GI78" s="52">
        <f t="shared" si="35"/>
        <v>1.0000000000000002</v>
      </c>
      <c r="GJ78" s="52">
        <f t="shared" si="35"/>
        <v>1</v>
      </c>
      <c r="GK78" s="52">
        <f t="shared" ref="GK78:GO78" si="36">$B$63/GK76/$D$63/GK83/$G$63</f>
        <v>1</v>
      </c>
      <c r="GL78" s="52">
        <f t="shared" si="36"/>
        <v>1</v>
      </c>
      <c r="GM78" s="52">
        <f t="shared" si="36"/>
        <v>1</v>
      </c>
      <c r="GN78" s="52">
        <f t="shared" si="36"/>
        <v>1</v>
      </c>
      <c r="GO78" s="52">
        <f t="shared" si="36"/>
        <v>0.99999999999999989</v>
      </c>
    </row>
    <row r="79" spans="1:197" x14ac:dyDescent="0.25">
      <c r="I79" t="s">
        <v>62</v>
      </c>
      <c r="J79" s="53">
        <f>J105</f>
        <v>5.291005291005292</v>
      </c>
      <c r="K79" s="53">
        <f t="shared" ref="K79:BV79" si="37">K105</f>
        <v>4.1152263374485605</v>
      </c>
      <c r="L79" s="53">
        <f t="shared" si="37"/>
        <v>3.3670033670033672</v>
      </c>
      <c r="M79" s="53">
        <f t="shared" si="37"/>
        <v>2.9999999999999996</v>
      </c>
      <c r="N79" s="53">
        <f t="shared" si="37"/>
        <v>3</v>
      </c>
      <c r="O79" s="53">
        <f t="shared" si="37"/>
        <v>3</v>
      </c>
      <c r="P79" s="53">
        <f t="shared" si="37"/>
        <v>3</v>
      </c>
      <c r="Q79" s="53">
        <f t="shared" si="37"/>
        <v>3</v>
      </c>
      <c r="R79" s="53">
        <f t="shared" si="37"/>
        <v>3.0000000000000004</v>
      </c>
      <c r="S79" s="53">
        <f t="shared" si="37"/>
        <v>3</v>
      </c>
      <c r="T79" s="53">
        <f t="shared" si="37"/>
        <v>3</v>
      </c>
      <c r="U79" s="53">
        <f t="shared" si="37"/>
        <v>3</v>
      </c>
      <c r="V79" s="53">
        <f t="shared" si="37"/>
        <v>3</v>
      </c>
      <c r="W79" s="53">
        <f t="shared" si="37"/>
        <v>3</v>
      </c>
      <c r="X79" s="53">
        <f t="shared" si="37"/>
        <v>2.9999999999999996</v>
      </c>
      <c r="Y79" s="53">
        <f t="shared" si="37"/>
        <v>2.9999999999999996</v>
      </c>
      <c r="Z79" s="53">
        <f t="shared" si="37"/>
        <v>3</v>
      </c>
      <c r="AA79" s="53">
        <f t="shared" si="37"/>
        <v>3</v>
      </c>
      <c r="AB79" s="53">
        <f t="shared" si="37"/>
        <v>3</v>
      </c>
      <c r="AC79" s="53">
        <f t="shared" si="37"/>
        <v>3.0000000000000004</v>
      </c>
      <c r="AD79" s="53">
        <f t="shared" si="37"/>
        <v>3</v>
      </c>
      <c r="AE79" s="53">
        <f t="shared" si="37"/>
        <v>3</v>
      </c>
      <c r="AF79" s="53">
        <f t="shared" si="37"/>
        <v>3</v>
      </c>
      <c r="AG79" s="53">
        <f t="shared" si="37"/>
        <v>2.9999999999999996</v>
      </c>
      <c r="AH79" s="53">
        <f t="shared" si="37"/>
        <v>3</v>
      </c>
      <c r="AI79" s="53">
        <f t="shared" si="37"/>
        <v>3</v>
      </c>
      <c r="AJ79" s="57">
        <f t="shared" si="37"/>
        <v>2.9999999999999996</v>
      </c>
      <c r="AK79" s="56">
        <f t="shared" si="37"/>
        <v>3</v>
      </c>
      <c r="AL79" s="53">
        <f t="shared" si="37"/>
        <v>3</v>
      </c>
      <c r="AM79" s="53">
        <f t="shared" si="37"/>
        <v>3</v>
      </c>
      <c r="AN79" s="53">
        <f t="shared" si="37"/>
        <v>2.9999999999999996</v>
      </c>
      <c r="AO79" s="53">
        <f t="shared" si="37"/>
        <v>3</v>
      </c>
      <c r="AP79" s="56">
        <f t="shared" si="37"/>
        <v>3.0000000000000004</v>
      </c>
      <c r="AQ79" s="53">
        <f t="shared" si="37"/>
        <v>3.0000000000000004</v>
      </c>
      <c r="AR79" s="53">
        <f t="shared" si="37"/>
        <v>2.9629629629629624</v>
      </c>
      <c r="AS79" s="53">
        <f t="shared" si="37"/>
        <v>2.8860028860028852</v>
      </c>
      <c r="AT79" s="53">
        <f t="shared" si="37"/>
        <v>2.8129395218002808</v>
      </c>
      <c r="AU79" s="53">
        <f t="shared" si="37"/>
        <v>2.7434842249657065</v>
      </c>
      <c r="AV79" s="53">
        <f t="shared" si="37"/>
        <v>2.6773761713520745</v>
      </c>
      <c r="AW79" s="53">
        <f t="shared" si="37"/>
        <v>2.6143790849673199</v>
      </c>
      <c r="AX79" s="53">
        <f t="shared" si="37"/>
        <v>2.5542784163473815</v>
      </c>
      <c r="AY79" s="53">
        <f t="shared" si="37"/>
        <v>2.4968789013732828</v>
      </c>
      <c r="AZ79" s="53">
        <f t="shared" si="37"/>
        <v>2.4420024420024418</v>
      </c>
      <c r="BA79" s="53">
        <f t="shared" si="37"/>
        <v>2.3894862604540021</v>
      </c>
      <c r="BB79" s="53">
        <f t="shared" si="37"/>
        <v>2.3391812865497075</v>
      </c>
      <c r="BC79" s="53">
        <f t="shared" si="37"/>
        <v>2.2909507445589918</v>
      </c>
      <c r="BD79" s="53">
        <f t="shared" si="37"/>
        <v>2.244668911335578</v>
      </c>
      <c r="BE79" s="53">
        <f t="shared" si="37"/>
        <v>2.2002200220021999</v>
      </c>
      <c r="BF79" s="53">
        <f t="shared" si="37"/>
        <v>2.1574973031283711</v>
      </c>
      <c r="BG79" s="53">
        <f t="shared" si="37"/>
        <v>2.1164021164021163</v>
      </c>
      <c r="BH79" s="53">
        <f t="shared" si="37"/>
        <v>2.0768431983385249</v>
      </c>
      <c r="BI79" s="53">
        <f t="shared" si="37"/>
        <v>2.038735983690112</v>
      </c>
      <c r="BJ79" s="53">
        <f t="shared" si="37"/>
        <v>2.0020020020020017</v>
      </c>
      <c r="BK79" s="53">
        <f t="shared" si="37"/>
        <v>1.9665683382497541</v>
      </c>
      <c r="BL79" s="53">
        <f t="shared" si="37"/>
        <v>1.9323671497584538</v>
      </c>
      <c r="BM79" s="53">
        <f t="shared" si="37"/>
        <v>1.8993352326685657</v>
      </c>
      <c r="BN79" s="53">
        <f t="shared" si="37"/>
        <v>1.8674136321195143</v>
      </c>
      <c r="BO79" s="53">
        <f t="shared" si="37"/>
        <v>1.8365472910927456</v>
      </c>
      <c r="BP79" s="53">
        <f t="shared" si="37"/>
        <v>1.8066847335140015</v>
      </c>
      <c r="BQ79" s="53">
        <f t="shared" si="37"/>
        <v>1.7777777777777777</v>
      </c>
      <c r="BR79" s="53">
        <f t="shared" si="37"/>
        <v>1.7497812773403323</v>
      </c>
      <c r="BS79" s="53">
        <f t="shared" si="37"/>
        <v>1.7226528854435827</v>
      </c>
      <c r="BT79" s="53">
        <f t="shared" si="37"/>
        <v>1.6963528413910092</v>
      </c>
      <c r="BU79" s="53">
        <f t="shared" si="37"/>
        <v>1.6708437761069339</v>
      </c>
      <c r="BV79" s="53">
        <f t="shared" si="37"/>
        <v>1.6460905349794237</v>
      </c>
      <c r="BW79" s="53">
        <f t="shared" ref="BW79:EH79" si="38">BW105</f>
        <v>1.6220600162206</v>
      </c>
      <c r="BX79" s="53">
        <f t="shared" si="38"/>
        <v>1.5987210231814546</v>
      </c>
      <c r="BY79" s="53">
        <f t="shared" si="38"/>
        <v>1.5760441292356184</v>
      </c>
      <c r="BZ79" s="53">
        <f t="shared" si="38"/>
        <v>1.5540015540015537</v>
      </c>
      <c r="CA79" s="53">
        <f t="shared" si="38"/>
        <v>1.5325670498084289</v>
      </c>
      <c r="CB79" s="53">
        <f t="shared" si="38"/>
        <v>1.5117157974300828</v>
      </c>
      <c r="CC79" s="53">
        <f t="shared" si="38"/>
        <v>1.4914243102162563</v>
      </c>
      <c r="CD79" s="53">
        <f t="shared" si="38"/>
        <v>1.4716703458425311</v>
      </c>
      <c r="CE79" s="53">
        <f t="shared" si="38"/>
        <v>1.4524328249818446</v>
      </c>
      <c r="CF79" s="53">
        <f t="shared" si="38"/>
        <v>1.4336917562724014</v>
      </c>
      <c r="CG79" s="53">
        <f t="shared" si="38"/>
        <v>1.4154281670205238</v>
      </c>
      <c r="CH79" s="53">
        <f t="shared" si="38"/>
        <v>1.3976240391334729</v>
      </c>
      <c r="CI79" s="53">
        <f t="shared" si="38"/>
        <v>1.380262249827467</v>
      </c>
      <c r="CJ79" s="53">
        <f t="shared" si="38"/>
        <v>1.3633265167007496</v>
      </c>
      <c r="CK79" s="53">
        <f t="shared" si="38"/>
        <v>1.3468013468013467</v>
      </c>
      <c r="CL79" s="53">
        <f t="shared" si="38"/>
        <v>1.3306719893546239</v>
      </c>
      <c r="CM79" s="53">
        <f t="shared" si="38"/>
        <v>1.3149243918474687</v>
      </c>
      <c r="CN79" s="53">
        <f t="shared" si="38"/>
        <v>1.2995451591942817</v>
      </c>
      <c r="CO79" s="53">
        <f t="shared" si="38"/>
        <v>1.2845215157353884</v>
      </c>
      <c r="CP79" s="53">
        <f t="shared" si="38"/>
        <v>1.2698412698412698</v>
      </c>
      <c r="CQ79" s="53">
        <f t="shared" si="38"/>
        <v>1.2554927809165097</v>
      </c>
      <c r="CR79" s="53">
        <f t="shared" si="38"/>
        <v>1.2414649286157664</v>
      </c>
      <c r="CS79" s="53">
        <f t="shared" si="38"/>
        <v>1.227747084100675</v>
      </c>
      <c r="CT79" s="53">
        <f t="shared" si="38"/>
        <v>1.2143290831815421</v>
      </c>
      <c r="CU79" s="53">
        <f t="shared" si="38"/>
        <v>1.201201201201201</v>
      </c>
      <c r="CV79" s="53">
        <f t="shared" si="38"/>
        <v>1.1883541295305999</v>
      </c>
      <c r="CW79" s="53">
        <f t="shared" si="38"/>
        <v>1.1757789535567313</v>
      </c>
      <c r="CX79" s="53">
        <f t="shared" si="38"/>
        <v>1.1634671320535193</v>
      </c>
      <c r="CY79" s="53">
        <f t="shared" si="38"/>
        <v>1.1514104778353482</v>
      </c>
      <c r="CZ79" s="53">
        <f t="shared" si="38"/>
        <v>1.1396011396011394</v>
      </c>
      <c r="DA79" s="53">
        <f t="shared" si="38"/>
        <v>1.1280315848843767</v>
      </c>
      <c r="DB79" s="56">
        <f t="shared" si="38"/>
        <v>1.1166945840312674</v>
      </c>
      <c r="DC79" s="53">
        <f t="shared" si="38"/>
        <v>1.1055831951354338</v>
      </c>
      <c r="DD79" s="53">
        <f t="shared" si="38"/>
        <v>1.0946907498631635</v>
      </c>
      <c r="DE79" s="53">
        <f t="shared" si="38"/>
        <v>1.084010840108401</v>
      </c>
      <c r="DF79" s="56">
        <f t="shared" si="38"/>
        <v>1.0735373054213633</v>
      </c>
      <c r="DG79" s="53">
        <f t="shared" si="38"/>
        <v>1.0632642211589578</v>
      </c>
      <c r="DH79" s="53">
        <f t="shared" si="38"/>
        <v>1.05318588730911</v>
      </c>
      <c r="DI79" s="53">
        <f t="shared" si="38"/>
        <v>1.0432968179447051</v>
      </c>
      <c r="DJ79" s="53">
        <f t="shared" si="38"/>
        <v>1.0335917312661498</v>
      </c>
      <c r="DK79" s="53">
        <f t="shared" si="38"/>
        <v>1.0240655401945724</v>
      </c>
      <c r="DL79" s="53">
        <f t="shared" si="38"/>
        <v>1.0147133434804667</v>
      </c>
      <c r="DM79" s="53">
        <f t="shared" si="38"/>
        <v>1.0055304172951229</v>
      </c>
      <c r="DN79" s="53">
        <f t="shared" si="38"/>
        <v>0.99999999999999989</v>
      </c>
      <c r="DO79" s="53">
        <f t="shared" si="38"/>
        <v>1.0000000000000002</v>
      </c>
      <c r="DP79" s="53">
        <f t="shared" si="38"/>
        <v>0.99999999999999989</v>
      </c>
      <c r="DQ79" s="53">
        <f t="shared" si="38"/>
        <v>1</v>
      </c>
      <c r="DR79" s="53">
        <f t="shared" si="38"/>
        <v>1</v>
      </c>
      <c r="DS79" s="53">
        <f t="shared" si="38"/>
        <v>1</v>
      </c>
      <c r="DT79" s="53">
        <f t="shared" si="38"/>
        <v>1</v>
      </c>
      <c r="DU79" s="53">
        <f t="shared" si="38"/>
        <v>1</v>
      </c>
      <c r="DV79" s="53">
        <f t="shared" si="38"/>
        <v>1</v>
      </c>
      <c r="DW79" s="53">
        <f t="shared" si="38"/>
        <v>1</v>
      </c>
      <c r="DX79" s="53">
        <f t="shared" si="38"/>
        <v>0.99999999999999989</v>
      </c>
      <c r="DY79" s="53">
        <f t="shared" si="38"/>
        <v>1</v>
      </c>
      <c r="DZ79" s="53">
        <f t="shared" si="38"/>
        <v>1</v>
      </c>
      <c r="EA79" s="53">
        <f t="shared" si="38"/>
        <v>0.99999999999999989</v>
      </c>
      <c r="EB79" s="53">
        <f t="shared" si="38"/>
        <v>0.99999999999999989</v>
      </c>
      <c r="EC79" s="53">
        <f t="shared" si="38"/>
        <v>1</v>
      </c>
      <c r="ED79" s="53">
        <f t="shared" si="38"/>
        <v>1</v>
      </c>
      <c r="EE79" s="53">
        <f t="shared" si="38"/>
        <v>1</v>
      </c>
      <c r="EF79" s="53">
        <f t="shared" si="38"/>
        <v>1</v>
      </c>
      <c r="EG79" s="53">
        <f t="shared" si="38"/>
        <v>1</v>
      </c>
      <c r="EH79" s="53">
        <f t="shared" si="38"/>
        <v>1</v>
      </c>
      <c r="EI79" s="53">
        <f t="shared" ref="EI79:GA79" si="39">EI105</f>
        <v>1</v>
      </c>
      <c r="EJ79" s="53">
        <f t="shared" si="39"/>
        <v>0.99999999999999989</v>
      </c>
      <c r="EK79" s="53">
        <f t="shared" si="39"/>
        <v>1.0000000000000002</v>
      </c>
      <c r="EL79" s="53">
        <f t="shared" si="39"/>
        <v>0.99999999999999989</v>
      </c>
      <c r="EM79" s="53">
        <f t="shared" si="39"/>
        <v>1.0000000000000002</v>
      </c>
      <c r="EN79" s="53">
        <f t="shared" si="39"/>
        <v>1.0000000000000002</v>
      </c>
      <c r="EO79" s="53">
        <f t="shared" si="39"/>
        <v>1</v>
      </c>
      <c r="EP79" s="53">
        <f t="shared" si="39"/>
        <v>1</v>
      </c>
      <c r="EQ79" s="53">
        <f t="shared" si="39"/>
        <v>0.99999999999999989</v>
      </c>
      <c r="ER79" s="53">
        <f t="shared" si="39"/>
        <v>0.99999999999999989</v>
      </c>
      <c r="ES79" s="53">
        <f t="shared" si="39"/>
        <v>1.0000000000000002</v>
      </c>
      <c r="ET79" s="53">
        <f t="shared" si="39"/>
        <v>1</v>
      </c>
      <c r="EU79" s="53">
        <f t="shared" si="39"/>
        <v>1.0000000000000002</v>
      </c>
      <c r="EV79" s="53">
        <f t="shared" si="39"/>
        <v>1</v>
      </c>
      <c r="EW79" s="53">
        <f t="shared" si="39"/>
        <v>1.0000000000000002</v>
      </c>
      <c r="EX79" s="53">
        <f t="shared" si="39"/>
        <v>1</v>
      </c>
      <c r="EY79" s="53">
        <f t="shared" si="39"/>
        <v>0.99999999999999989</v>
      </c>
      <c r="EZ79" s="53">
        <f t="shared" si="39"/>
        <v>1.0000000000000002</v>
      </c>
      <c r="FA79" s="53">
        <f t="shared" si="39"/>
        <v>1.0000000000000002</v>
      </c>
      <c r="FB79" s="53">
        <f t="shared" si="39"/>
        <v>1</v>
      </c>
      <c r="FC79" s="53">
        <f t="shared" si="39"/>
        <v>1</v>
      </c>
      <c r="FD79" s="53">
        <f t="shared" si="39"/>
        <v>1.0000000000000002</v>
      </c>
      <c r="FE79" s="53">
        <f t="shared" si="39"/>
        <v>1</v>
      </c>
      <c r="FF79" s="53">
        <f t="shared" si="39"/>
        <v>0.99999999999999989</v>
      </c>
      <c r="FG79" s="53">
        <f t="shared" si="39"/>
        <v>1</v>
      </c>
      <c r="FH79" s="53">
        <f t="shared" si="39"/>
        <v>1.0000000000000002</v>
      </c>
      <c r="FI79" s="53">
        <f t="shared" si="39"/>
        <v>0.99999999999999989</v>
      </c>
      <c r="FJ79" s="53">
        <f t="shared" si="39"/>
        <v>1</v>
      </c>
      <c r="FK79" s="53">
        <f t="shared" si="39"/>
        <v>1</v>
      </c>
      <c r="FL79" s="53">
        <f t="shared" si="39"/>
        <v>1.0000000000000002</v>
      </c>
      <c r="FM79" s="53">
        <f t="shared" si="39"/>
        <v>1</v>
      </c>
      <c r="FN79" s="53">
        <f t="shared" si="39"/>
        <v>1</v>
      </c>
      <c r="FO79" s="53">
        <f t="shared" si="39"/>
        <v>1</v>
      </c>
      <c r="FP79" s="53">
        <f t="shared" si="39"/>
        <v>1</v>
      </c>
      <c r="FQ79" s="53">
        <f t="shared" si="39"/>
        <v>0.99999999999999989</v>
      </c>
      <c r="FR79" s="53">
        <f t="shared" si="39"/>
        <v>1</v>
      </c>
      <c r="FS79" s="53">
        <f t="shared" si="39"/>
        <v>1</v>
      </c>
      <c r="FT79" s="53">
        <f t="shared" si="39"/>
        <v>0.99999999999999989</v>
      </c>
      <c r="FU79" s="53">
        <f t="shared" si="39"/>
        <v>0.99999999999999989</v>
      </c>
      <c r="FV79" s="53">
        <f t="shared" si="39"/>
        <v>0.99999999999999989</v>
      </c>
      <c r="FW79" s="53">
        <f t="shared" si="39"/>
        <v>0.99999999999999989</v>
      </c>
      <c r="FX79" s="53">
        <f t="shared" si="39"/>
        <v>1.0000000000000002</v>
      </c>
      <c r="FY79" s="53">
        <f t="shared" si="39"/>
        <v>0.99999999999999989</v>
      </c>
      <c r="FZ79" s="53">
        <f t="shared" si="39"/>
        <v>1.0000000000000002</v>
      </c>
      <c r="GA79" s="53">
        <f t="shared" si="39"/>
        <v>0.99999999999999989</v>
      </c>
      <c r="GB79" s="53">
        <f t="shared" ref="GB79:GJ79" si="40">GB105</f>
        <v>1</v>
      </c>
      <c r="GC79" s="53">
        <f t="shared" si="40"/>
        <v>1</v>
      </c>
      <c r="GD79" s="53">
        <f t="shared" si="40"/>
        <v>0.99999999999999989</v>
      </c>
      <c r="GE79" s="53">
        <f t="shared" si="40"/>
        <v>0.99999999999999989</v>
      </c>
      <c r="GF79" s="53">
        <f t="shared" si="40"/>
        <v>1</v>
      </c>
      <c r="GG79" s="53">
        <f t="shared" si="40"/>
        <v>1</v>
      </c>
      <c r="GH79" s="53">
        <f t="shared" si="40"/>
        <v>1</v>
      </c>
      <c r="GI79" s="53">
        <f t="shared" si="40"/>
        <v>1</v>
      </c>
      <c r="GJ79" s="53">
        <f t="shared" si="40"/>
        <v>1.0000000000000002</v>
      </c>
      <c r="GK79" s="53">
        <f t="shared" ref="GK79:GO79" si="41">GK105</f>
        <v>1</v>
      </c>
      <c r="GL79" s="53">
        <f t="shared" si="41"/>
        <v>1.0000000000000002</v>
      </c>
      <c r="GM79" s="53">
        <f t="shared" si="41"/>
        <v>1</v>
      </c>
      <c r="GN79" s="53">
        <f t="shared" si="41"/>
        <v>1</v>
      </c>
      <c r="GO79" s="53">
        <f t="shared" si="41"/>
        <v>1</v>
      </c>
    </row>
    <row r="80" spans="1:197" s="51" customFormat="1" x14ac:dyDescent="0.25">
      <c r="I80" s="51" t="s">
        <v>64</v>
      </c>
      <c r="J80" s="52">
        <f>J128</f>
        <v>7.9365079365079367</v>
      </c>
      <c r="K80" s="52">
        <f t="shared" ref="K80:BV80" si="42">K128</f>
        <v>6.1728395061728403</v>
      </c>
      <c r="L80" s="52">
        <f t="shared" si="42"/>
        <v>5.0505050505050511</v>
      </c>
      <c r="M80" s="52">
        <f t="shared" si="42"/>
        <v>4.2735042735042743</v>
      </c>
      <c r="N80" s="52">
        <f t="shared" si="42"/>
        <v>3.7037037037037042</v>
      </c>
      <c r="O80" s="52">
        <f t="shared" si="42"/>
        <v>3.2679738562091503</v>
      </c>
      <c r="P80" s="52">
        <f t="shared" si="42"/>
        <v>3</v>
      </c>
      <c r="Q80" s="52">
        <f t="shared" si="42"/>
        <v>3</v>
      </c>
      <c r="R80" s="52">
        <f t="shared" si="42"/>
        <v>3</v>
      </c>
      <c r="S80" s="52">
        <f t="shared" si="42"/>
        <v>3</v>
      </c>
      <c r="T80" s="52">
        <f t="shared" si="42"/>
        <v>3.0000000000000004</v>
      </c>
      <c r="U80" s="52">
        <f t="shared" si="42"/>
        <v>3.0000000000000004</v>
      </c>
      <c r="V80" s="52">
        <f t="shared" si="42"/>
        <v>3</v>
      </c>
      <c r="W80" s="52">
        <f t="shared" si="42"/>
        <v>3</v>
      </c>
      <c r="X80" s="52">
        <f t="shared" si="42"/>
        <v>3</v>
      </c>
      <c r="Y80" s="52">
        <f t="shared" si="42"/>
        <v>3</v>
      </c>
      <c r="Z80" s="52">
        <f t="shared" si="42"/>
        <v>3</v>
      </c>
      <c r="AA80" s="52">
        <f t="shared" si="42"/>
        <v>3</v>
      </c>
      <c r="AB80" s="52">
        <f t="shared" si="42"/>
        <v>3</v>
      </c>
      <c r="AC80" s="52">
        <f t="shared" si="42"/>
        <v>3</v>
      </c>
      <c r="AD80" s="52">
        <f t="shared" si="42"/>
        <v>3</v>
      </c>
      <c r="AE80" s="52">
        <f t="shared" si="42"/>
        <v>3</v>
      </c>
      <c r="AF80" s="52">
        <f t="shared" si="42"/>
        <v>3</v>
      </c>
      <c r="AG80" s="52">
        <f t="shared" si="42"/>
        <v>3</v>
      </c>
      <c r="AH80" s="52">
        <f t="shared" si="42"/>
        <v>3</v>
      </c>
      <c r="AI80" s="52">
        <f t="shared" si="42"/>
        <v>3.0000000000000004</v>
      </c>
      <c r="AJ80" s="57">
        <f t="shared" si="42"/>
        <v>3</v>
      </c>
      <c r="AK80" s="56">
        <f t="shared" si="42"/>
        <v>3</v>
      </c>
      <c r="AL80" s="52">
        <f t="shared" si="42"/>
        <v>3</v>
      </c>
      <c r="AM80" s="52">
        <f t="shared" si="42"/>
        <v>3</v>
      </c>
      <c r="AN80" s="52">
        <f t="shared" si="42"/>
        <v>3</v>
      </c>
      <c r="AO80" s="52">
        <f t="shared" si="42"/>
        <v>3.0000000000000004</v>
      </c>
      <c r="AP80" s="56">
        <f t="shared" si="42"/>
        <v>3.0000000000000004</v>
      </c>
      <c r="AQ80" s="52">
        <f t="shared" si="42"/>
        <v>3</v>
      </c>
      <c r="AR80" s="52">
        <f t="shared" si="42"/>
        <v>2.9629629629629632</v>
      </c>
      <c r="AS80" s="52">
        <f t="shared" si="42"/>
        <v>2.8860028860028861</v>
      </c>
      <c r="AT80" s="52">
        <f t="shared" si="42"/>
        <v>2.8129395218002813</v>
      </c>
      <c r="AU80" s="52">
        <f t="shared" si="42"/>
        <v>2.7434842249657065</v>
      </c>
      <c r="AV80" s="52">
        <f t="shared" si="42"/>
        <v>2.677376171352075</v>
      </c>
      <c r="AW80" s="52">
        <f t="shared" si="42"/>
        <v>2.6143790849673203</v>
      </c>
      <c r="AX80" s="52">
        <f t="shared" si="42"/>
        <v>2.554278416347382</v>
      </c>
      <c r="AY80" s="52">
        <f t="shared" si="42"/>
        <v>2.4968789013732837</v>
      </c>
      <c r="AZ80" s="52">
        <f t="shared" si="42"/>
        <v>2.4420024420024422</v>
      </c>
      <c r="BA80" s="52">
        <f t="shared" si="42"/>
        <v>2.3894862604540026</v>
      </c>
      <c r="BB80" s="52">
        <f t="shared" si="42"/>
        <v>2.3391812865497079</v>
      </c>
      <c r="BC80" s="52">
        <f t="shared" si="42"/>
        <v>2.2909507445589923</v>
      </c>
      <c r="BD80" s="52">
        <f t="shared" si="42"/>
        <v>2.244668911335578</v>
      </c>
      <c r="BE80" s="52">
        <f t="shared" si="42"/>
        <v>2.2002200220022003</v>
      </c>
      <c r="BF80" s="52">
        <f t="shared" si="42"/>
        <v>2.1574973031283711</v>
      </c>
      <c r="BG80" s="52">
        <f t="shared" si="42"/>
        <v>2.1164021164021167</v>
      </c>
      <c r="BH80" s="52">
        <f t="shared" si="42"/>
        <v>2.0768431983385254</v>
      </c>
      <c r="BI80" s="52">
        <f t="shared" si="42"/>
        <v>2.0387359836901124</v>
      </c>
      <c r="BJ80" s="52">
        <f t="shared" si="42"/>
        <v>2.0020020020020022</v>
      </c>
      <c r="BK80" s="52">
        <f t="shared" si="42"/>
        <v>1.9665683382497543</v>
      </c>
      <c r="BL80" s="52">
        <f t="shared" si="42"/>
        <v>1.9323671497584543</v>
      </c>
      <c r="BM80" s="52">
        <f t="shared" si="42"/>
        <v>1.8993352326685662</v>
      </c>
      <c r="BN80" s="52">
        <f t="shared" si="42"/>
        <v>1.8674136321195147</v>
      </c>
      <c r="BO80" s="52">
        <f t="shared" si="42"/>
        <v>1.8365472910927458</v>
      </c>
      <c r="BP80" s="52">
        <f t="shared" si="42"/>
        <v>1.8066847335140019</v>
      </c>
      <c r="BQ80" s="52">
        <f t="shared" si="42"/>
        <v>1.7777777777777779</v>
      </c>
      <c r="BR80" s="52">
        <f t="shared" si="42"/>
        <v>1.7497812773403327</v>
      </c>
      <c r="BS80" s="52">
        <f t="shared" si="42"/>
        <v>1.7226528854435832</v>
      </c>
      <c r="BT80" s="52">
        <f t="shared" si="42"/>
        <v>1.6963528413910096</v>
      </c>
      <c r="BU80" s="52">
        <f t="shared" si="42"/>
        <v>1.6708437761069341</v>
      </c>
      <c r="BV80" s="52">
        <f t="shared" si="42"/>
        <v>1.6460905349794239</v>
      </c>
      <c r="BW80" s="52">
        <f t="shared" ref="BW80:EH80" si="43">BW128</f>
        <v>1.6220600162206005</v>
      </c>
      <c r="BX80" s="52">
        <f t="shared" si="43"/>
        <v>1.598721023181455</v>
      </c>
      <c r="BY80" s="52">
        <f t="shared" si="43"/>
        <v>1.5760441292356189</v>
      </c>
      <c r="BZ80" s="52">
        <f t="shared" si="43"/>
        <v>1.5540015540015542</v>
      </c>
      <c r="CA80" s="52">
        <f t="shared" si="43"/>
        <v>1.5325670498084294</v>
      </c>
      <c r="CB80" s="52">
        <f t="shared" si="43"/>
        <v>1.5117157974300832</v>
      </c>
      <c r="CC80" s="52">
        <f t="shared" si="43"/>
        <v>1.4914243102162565</v>
      </c>
      <c r="CD80" s="52">
        <f t="shared" si="43"/>
        <v>1.4716703458425315</v>
      </c>
      <c r="CE80" s="52">
        <f t="shared" si="43"/>
        <v>1.4524328249818448</v>
      </c>
      <c r="CF80" s="52">
        <f t="shared" si="43"/>
        <v>1.4336917562724016</v>
      </c>
      <c r="CG80" s="52">
        <f t="shared" si="43"/>
        <v>1.4154281670205238</v>
      </c>
      <c r="CH80" s="52">
        <f t="shared" si="43"/>
        <v>1.3976240391334733</v>
      </c>
      <c r="CI80" s="52">
        <f t="shared" si="43"/>
        <v>1.3802622498274673</v>
      </c>
      <c r="CJ80" s="52">
        <f t="shared" si="43"/>
        <v>1.36332651670075</v>
      </c>
      <c r="CK80" s="52">
        <f t="shared" si="43"/>
        <v>1.3468013468013469</v>
      </c>
      <c r="CL80" s="52">
        <f t="shared" si="43"/>
        <v>1.3306719893546242</v>
      </c>
      <c r="CM80" s="52">
        <f t="shared" si="43"/>
        <v>1.3149243918474689</v>
      </c>
      <c r="CN80" s="52">
        <f t="shared" si="43"/>
        <v>1.2995451591942819</v>
      </c>
      <c r="CO80" s="52">
        <f t="shared" si="43"/>
        <v>1.2845215157353886</v>
      </c>
      <c r="CP80" s="52">
        <f t="shared" si="43"/>
        <v>1.2698412698412698</v>
      </c>
      <c r="CQ80" s="52">
        <f t="shared" si="43"/>
        <v>1.25549278091651</v>
      </c>
      <c r="CR80" s="52">
        <f t="shared" si="43"/>
        <v>1.2414649286157666</v>
      </c>
      <c r="CS80" s="52">
        <f t="shared" si="43"/>
        <v>1.2277470841006755</v>
      </c>
      <c r="CT80" s="52">
        <f t="shared" si="43"/>
        <v>1.2143290831815423</v>
      </c>
      <c r="CU80" s="52">
        <f t="shared" si="43"/>
        <v>1.2012012012012012</v>
      </c>
      <c r="CV80" s="52">
        <f t="shared" si="43"/>
        <v>1.1883541295306002</v>
      </c>
      <c r="CW80" s="52">
        <f t="shared" si="43"/>
        <v>1.1757789535567313</v>
      </c>
      <c r="CX80" s="52">
        <f t="shared" si="43"/>
        <v>1.1634671320535195</v>
      </c>
      <c r="CY80" s="52">
        <f t="shared" si="43"/>
        <v>1.1514104778353482</v>
      </c>
      <c r="CZ80" s="52">
        <f t="shared" si="43"/>
        <v>1.1396011396011396</v>
      </c>
      <c r="DA80" s="52">
        <f t="shared" si="43"/>
        <v>1.1280315848843769</v>
      </c>
      <c r="DB80" s="56">
        <f t="shared" si="43"/>
        <v>1.1166945840312674</v>
      </c>
      <c r="DC80" s="52">
        <f t="shared" si="43"/>
        <v>1.105583195135434</v>
      </c>
      <c r="DD80" s="52">
        <f t="shared" si="43"/>
        <v>1.0946907498631637</v>
      </c>
      <c r="DE80" s="52">
        <f t="shared" si="43"/>
        <v>1.0840108401084012</v>
      </c>
      <c r="DF80" s="52">
        <f t="shared" si="43"/>
        <v>1.0735373054213635</v>
      </c>
      <c r="DG80" s="52">
        <f t="shared" si="43"/>
        <v>1.063264221158958</v>
      </c>
      <c r="DH80" s="52">
        <f t="shared" si="43"/>
        <v>1.0531858873091102</v>
      </c>
      <c r="DI80" s="52">
        <f t="shared" si="43"/>
        <v>1.0432968179447053</v>
      </c>
      <c r="DJ80" s="52">
        <f t="shared" si="43"/>
        <v>1.03359173126615</v>
      </c>
      <c r="DK80" s="52">
        <f t="shared" si="43"/>
        <v>1.0240655401945724</v>
      </c>
      <c r="DL80" s="52">
        <f t="shared" si="43"/>
        <v>1.0147133434804667</v>
      </c>
      <c r="DM80" s="52">
        <f t="shared" si="43"/>
        <v>1.0055304172951232</v>
      </c>
      <c r="DN80" s="52">
        <f t="shared" si="43"/>
        <v>0.99999999999999989</v>
      </c>
      <c r="DO80" s="52">
        <f t="shared" si="43"/>
        <v>1</v>
      </c>
      <c r="DP80" s="52">
        <f t="shared" si="43"/>
        <v>1</v>
      </c>
      <c r="DQ80" s="52">
        <f t="shared" si="43"/>
        <v>0.99999999999999989</v>
      </c>
      <c r="DR80" s="52">
        <f t="shared" si="43"/>
        <v>0.99999999999999989</v>
      </c>
      <c r="DS80" s="52">
        <f t="shared" si="43"/>
        <v>1</v>
      </c>
      <c r="DT80" s="52">
        <f t="shared" si="43"/>
        <v>1</v>
      </c>
      <c r="DU80" s="52">
        <f t="shared" si="43"/>
        <v>1</v>
      </c>
      <c r="DV80" s="52">
        <f t="shared" si="43"/>
        <v>1</v>
      </c>
      <c r="DW80" s="52">
        <f t="shared" si="43"/>
        <v>1</v>
      </c>
      <c r="DX80" s="52">
        <f t="shared" si="43"/>
        <v>0.99999999999999989</v>
      </c>
      <c r="DY80" s="52">
        <f t="shared" si="43"/>
        <v>1</v>
      </c>
      <c r="DZ80" s="52">
        <f t="shared" si="43"/>
        <v>1</v>
      </c>
      <c r="EA80" s="52">
        <f t="shared" si="43"/>
        <v>0.99999999999999989</v>
      </c>
      <c r="EB80" s="52">
        <f t="shared" si="43"/>
        <v>0.99999999999999989</v>
      </c>
      <c r="EC80" s="52">
        <f t="shared" si="43"/>
        <v>1</v>
      </c>
      <c r="ED80" s="52">
        <f t="shared" si="43"/>
        <v>1</v>
      </c>
      <c r="EE80" s="52">
        <f t="shared" si="43"/>
        <v>1.0000000000000002</v>
      </c>
      <c r="EF80" s="52">
        <f t="shared" si="43"/>
        <v>1</v>
      </c>
      <c r="EG80" s="52">
        <f t="shared" si="43"/>
        <v>1</v>
      </c>
      <c r="EH80" s="52">
        <f t="shared" si="43"/>
        <v>0.99999999999999989</v>
      </c>
      <c r="EI80" s="52">
        <f t="shared" ref="EI80:GA80" si="44">EI128</f>
        <v>1</v>
      </c>
      <c r="EJ80" s="52">
        <f t="shared" si="44"/>
        <v>1</v>
      </c>
      <c r="EK80" s="52">
        <f t="shared" si="44"/>
        <v>1.0000000000000002</v>
      </c>
      <c r="EL80" s="52">
        <f t="shared" si="44"/>
        <v>1</v>
      </c>
      <c r="EM80" s="52">
        <f t="shared" si="44"/>
        <v>0.99999999999999989</v>
      </c>
      <c r="EN80" s="52">
        <f t="shared" si="44"/>
        <v>0.99999999999999989</v>
      </c>
      <c r="EO80" s="52">
        <f t="shared" si="44"/>
        <v>1</v>
      </c>
      <c r="EP80" s="52">
        <f t="shared" si="44"/>
        <v>1</v>
      </c>
      <c r="EQ80" s="52">
        <f t="shared" si="44"/>
        <v>1.0000000000000002</v>
      </c>
      <c r="ER80" s="52">
        <f t="shared" si="44"/>
        <v>0.99999999999999989</v>
      </c>
      <c r="ES80" s="52">
        <f t="shared" si="44"/>
        <v>1</v>
      </c>
      <c r="ET80" s="52">
        <f t="shared" si="44"/>
        <v>0.99999999999999989</v>
      </c>
      <c r="EU80" s="52">
        <f t="shared" si="44"/>
        <v>1</v>
      </c>
      <c r="EV80" s="52">
        <f t="shared" si="44"/>
        <v>1</v>
      </c>
      <c r="EW80" s="52">
        <f t="shared" si="44"/>
        <v>1</v>
      </c>
      <c r="EX80" s="52">
        <f t="shared" si="44"/>
        <v>1</v>
      </c>
      <c r="EY80" s="52">
        <f t="shared" si="44"/>
        <v>1</v>
      </c>
      <c r="EZ80" s="52">
        <f t="shared" si="44"/>
        <v>1.0000000000000002</v>
      </c>
      <c r="FA80" s="52">
        <f t="shared" si="44"/>
        <v>1.0000000000000002</v>
      </c>
      <c r="FB80" s="52">
        <f t="shared" si="44"/>
        <v>0.99999999999999989</v>
      </c>
      <c r="FC80" s="52">
        <f t="shared" si="44"/>
        <v>1</v>
      </c>
      <c r="FD80" s="52">
        <f t="shared" si="44"/>
        <v>1</v>
      </c>
      <c r="FE80" s="52">
        <f t="shared" si="44"/>
        <v>1</v>
      </c>
      <c r="FF80" s="52">
        <f t="shared" si="44"/>
        <v>1</v>
      </c>
      <c r="FG80" s="52">
        <f t="shared" si="44"/>
        <v>1</v>
      </c>
      <c r="FH80" s="52">
        <f t="shared" si="44"/>
        <v>1</v>
      </c>
      <c r="FI80" s="52">
        <f t="shared" si="44"/>
        <v>1</v>
      </c>
      <c r="FJ80" s="52">
        <f t="shared" si="44"/>
        <v>1</v>
      </c>
      <c r="FK80" s="52">
        <f t="shared" si="44"/>
        <v>0.99999999999999989</v>
      </c>
      <c r="FL80" s="52">
        <f t="shared" si="44"/>
        <v>1.0000000000000002</v>
      </c>
      <c r="FM80" s="52">
        <f t="shared" si="44"/>
        <v>1.0000000000000002</v>
      </c>
      <c r="FN80" s="52">
        <f t="shared" si="44"/>
        <v>1</v>
      </c>
      <c r="FO80" s="52">
        <f t="shared" si="44"/>
        <v>1.0000000000000002</v>
      </c>
      <c r="FP80" s="52">
        <f t="shared" si="44"/>
        <v>1</v>
      </c>
      <c r="FQ80" s="52">
        <f t="shared" si="44"/>
        <v>0.99999999999999989</v>
      </c>
      <c r="FR80" s="52">
        <f t="shared" si="44"/>
        <v>1.0000000000000002</v>
      </c>
      <c r="FS80" s="52">
        <f t="shared" si="44"/>
        <v>1</v>
      </c>
      <c r="FT80" s="52">
        <f t="shared" si="44"/>
        <v>1</v>
      </c>
      <c r="FU80" s="52">
        <f t="shared" si="44"/>
        <v>1</v>
      </c>
      <c r="FV80" s="52">
        <f t="shared" si="44"/>
        <v>1</v>
      </c>
      <c r="FW80" s="52">
        <f t="shared" si="44"/>
        <v>0.99999999999999989</v>
      </c>
      <c r="FX80" s="52">
        <f t="shared" si="44"/>
        <v>1</v>
      </c>
      <c r="FY80" s="52">
        <f t="shared" si="44"/>
        <v>1</v>
      </c>
      <c r="FZ80" s="52">
        <f t="shared" si="44"/>
        <v>0.99999999999999989</v>
      </c>
      <c r="GA80" s="52">
        <f t="shared" si="44"/>
        <v>1</v>
      </c>
      <c r="GB80" s="52">
        <f t="shared" ref="GB80:GJ80" si="45">GB128</f>
        <v>1</v>
      </c>
      <c r="GC80" s="52">
        <f t="shared" si="45"/>
        <v>1</v>
      </c>
      <c r="GD80" s="52">
        <f t="shared" si="45"/>
        <v>1</v>
      </c>
      <c r="GE80" s="52">
        <f t="shared" si="45"/>
        <v>1.0000000000000002</v>
      </c>
      <c r="GF80" s="52">
        <f t="shared" si="45"/>
        <v>1.0000000000000002</v>
      </c>
      <c r="GG80" s="52">
        <f t="shared" si="45"/>
        <v>1</v>
      </c>
      <c r="GH80" s="52">
        <f t="shared" si="45"/>
        <v>1</v>
      </c>
      <c r="GI80" s="52">
        <f t="shared" si="45"/>
        <v>1.0000000000000002</v>
      </c>
      <c r="GJ80" s="52">
        <f t="shared" si="45"/>
        <v>1</v>
      </c>
      <c r="GK80" s="52">
        <f t="shared" ref="GK80:GO80" si="46">GK128</f>
        <v>1</v>
      </c>
      <c r="GL80" s="52">
        <f t="shared" si="46"/>
        <v>1</v>
      </c>
      <c r="GM80" s="52">
        <f t="shared" si="46"/>
        <v>0.99999999999999989</v>
      </c>
      <c r="GN80" s="52">
        <f t="shared" si="46"/>
        <v>1</v>
      </c>
      <c r="GO80" s="52">
        <f t="shared" si="46"/>
        <v>0.99999999999999989</v>
      </c>
    </row>
    <row r="81" spans="1:197" x14ac:dyDescent="0.25">
      <c r="I81" t="s">
        <v>63</v>
      </c>
      <c r="J81" s="53">
        <f>J152</f>
        <v>15.873015873015875</v>
      </c>
      <c r="K81" s="53">
        <f t="shared" ref="K81:BV81" si="47">K152</f>
        <v>12.345679012345681</v>
      </c>
      <c r="L81" s="53">
        <f t="shared" si="47"/>
        <v>10.101010101010102</v>
      </c>
      <c r="M81" s="53">
        <f t="shared" si="47"/>
        <v>8.5470085470085486</v>
      </c>
      <c r="N81" s="53">
        <f t="shared" si="47"/>
        <v>7.4074074074074083</v>
      </c>
      <c r="O81" s="53">
        <f t="shared" si="47"/>
        <v>6.5359477124183014</v>
      </c>
      <c r="P81" s="53">
        <f t="shared" si="47"/>
        <v>5.84795321637427</v>
      </c>
      <c r="Q81" s="53">
        <f t="shared" si="47"/>
        <v>5.291005291005292</v>
      </c>
      <c r="R81" s="53">
        <f t="shared" si="47"/>
        <v>4.8309178743961354</v>
      </c>
      <c r="S81" s="53">
        <f t="shared" si="47"/>
        <v>4.4444444444444446</v>
      </c>
      <c r="T81" s="53">
        <f t="shared" si="47"/>
        <v>4.1152263374485605</v>
      </c>
      <c r="U81" s="53">
        <f t="shared" si="47"/>
        <v>3.8314176245210732</v>
      </c>
      <c r="V81" s="53">
        <f t="shared" si="47"/>
        <v>3.5842293906810041</v>
      </c>
      <c r="W81" s="53">
        <f t="shared" si="47"/>
        <v>3.3670033670033672</v>
      </c>
      <c r="X81" s="53">
        <f t="shared" si="47"/>
        <v>3.1746031746031749</v>
      </c>
      <c r="Y81" s="53">
        <f t="shared" si="47"/>
        <v>3.0030030030030033</v>
      </c>
      <c r="Z81" s="53">
        <f t="shared" si="47"/>
        <v>2.9999999999999996</v>
      </c>
      <c r="AA81" s="53">
        <f t="shared" si="47"/>
        <v>3</v>
      </c>
      <c r="AB81" s="53">
        <f t="shared" si="47"/>
        <v>3</v>
      </c>
      <c r="AC81" s="53">
        <f t="shared" si="47"/>
        <v>3</v>
      </c>
      <c r="AD81" s="53">
        <f t="shared" si="47"/>
        <v>3</v>
      </c>
      <c r="AE81" s="53">
        <f t="shared" si="47"/>
        <v>2.9999999999999996</v>
      </c>
      <c r="AF81" s="53">
        <f t="shared" si="47"/>
        <v>3</v>
      </c>
      <c r="AG81" s="53">
        <f t="shared" si="47"/>
        <v>2.9999999999999996</v>
      </c>
      <c r="AH81" s="53">
        <f t="shared" si="47"/>
        <v>2.9999999999999996</v>
      </c>
      <c r="AI81" s="53">
        <f t="shared" si="47"/>
        <v>3</v>
      </c>
      <c r="AJ81" s="57">
        <f t="shared" si="47"/>
        <v>3</v>
      </c>
      <c r="AK81" s="56">
        <f t="shared" si="47"/>
        <v>3</v>
      </c>
      <c r="AL81" s="53">
        <f t="shared" si="47"/>
        <v>3</v>
      </c>
      <c r="AM81" s="53">
        <f t="shared" si="47"/>
        <v>3</v>
      </c>
      <c r="AN81" s="53">
        <f t="shared" si="47"/>
        <v>3</v>
      </c>
      <c r="AO81" s="53">
        <f t="shared" si="47"/>
        <v>3.0000000000000004</v>
      </c>
      <c r="AP81" s="56">
        <f t="shared" si="47"/>
        <v>3.0000000000000004</v>
      </c>
      <c r="AQ81" s="53">
        <f t="shared" si="47"/>
        <v>3</v>
      </c>
      <c r="AR81" s="53">
        <f t="shared" si="47"/>
        <v>2.9629629629629632</v>
      </c>
      <c r="AS81" s="53">
        <f t="shared" si="47"/>
        <v>2.8860028860028861</v>
      </c>
      <c r="AT81" s="53">
        <f t="shared" si="47"/>
        <v>2.8129395218002817</v>
      </c>
      <c r="AU81" s="53">
        <f t="shared" si="47"/>
        <v>2.7434842249657065</v>
      </c>
      <c r="AV81" s="53">
        <f t="shared" si="47"/>
        <v>2.6773761713520754</v>
      </c>
      <c r="AW81" s="53">
        <f t="shared" si="47"/>
        <v>2.6143790849673207</v>
      </c>
      <c r="AX81" s="53">
        <f t="shared" si="47"/>
        <v>2.554278416347382</v>
      </c>
      <c r="AY81" s="53">
        <f t="shared" si="47"/>
        <v>2.4968789013732837</v>
      </c>
      <c r="AZ81" s="53">
        <f t="shared" si="47"/>
        <v>2.4420024420024422</v>
      </c>
      <c r="BA81" s="53">
        <f t="shared" si="47"/>
        <v>2.3894862604540026</v>
      </c>
      <c r="BB81" s="53">
        <f t="shared" si="47"/>
        <v>2.3391812865497079</v>
      </c>
      <c r="BC81" s="53">
        <f t="shared" si="47"/>
        <v>2.2909507445589923</v>
      </c>
      <c r="BD81" s="53">
        <f t="shared" si="47"/>
        <v>2.2446689113355784</v>
      </c>
      <c r="BE81" s="53">
        <f t="shared" si="47"/>
        <v>2.2002200220022003</v>
      </c>
      <c r="BF81" s="53">
        <f t="shared" si="47"/>
        <v>2.1574973031283715</v>
      </c>
      <c r="BG81" s="53">
        <f t="shared" si="47"/>
        <v>2.1164021164021167</v>
      </c>
      <c r="BH81" s="53">
        <f t="shared" si="47"/>
        <v>2.0768431983385258</v>
      </c>
      <c r="BI81" s="53">
        <f t="shared" si="47"/>
        <v>2.0387359836901124</v>
      </c>
      <c r="BJ81" s="53">
        <f t="shared" si="47"/>
        <v>2.0020020020020022</v>
      </c>
      <c r="BK81" s="53">
        <f t="shared" si="47"/>
        <v>1.9665683382497543</v>
      </c>
      <c r="BL81" s="53">
        <f t="shared" si="47"/>
        <v>1.9323671497584543</v>
      </c>
      <c r="BM81" s="53">
        <f t="shared" si="47"/>
        <v>1.8993352326685662</v>
      </c>
      <c r="BN81" s="53">
        <f t="shared" si="47"/>
        <v>1.8674136321195147</v>
      </c>
      <c r="BO81" s="53">
        <f t="shared" si="47"/>
        <v>1.8365472910927458</v>
      </c>
      <c r="BP81" s="53">
        <f t="shared" si="47"/>
        <v>1.8066847335140019</v>
      </c>
      <c r="BQ81" s="53">
        <f t="shared" si="47"/>
        <v>1.7777777777777779</v>
      </c>
      <c r="BR81" s="53">
        <f t="shared" si="47"/>
        <v>1.7497812773403327</v>
      </c>
      <c r="BS81" s="53">
        <f t="shared" si="47"/>
        <v>1.7226528854435834</v>
      </c>
      <c r="BT81" s="53">
        <f t="shared" si="47"/>
        <v>1.6963528413910096</v>
      </c>
      <c r="BU81" s="53">
        <f t="shared" si="47"/>
        <v>1.6708437761069341</v>
      </c>
      <c r="BV81" s="53">
        <f t="shared" si="47"/>
        <v>1.6460905349794241</v>
      </c>
      <c r="BW81" s="53">
        <f t="shared" ref="BW81:EH81" si="48">BW152</f>
        <v>1.6220600162206003</v>
      </c>
      <c r="BX81" s="53">
        <f t="shared" si="48"/>
        <v>1.598721023181455</v>
      </c>
      <c r="BY81" s="53">
        <f t="shared" si="48"/>
        <v>1.5760441292356189</v>
      </c>
      <c r="BZ81" s="53">
        <f t="shared" si="48"/>
        <v>1.5540015540015542</v>
      </c>
      <c r="CA81" s="53">
        <f t="shared" si="48"/>
        <v>1.5325670498084294</v>
      </c>
      <c r="CB81" s="53">
        <f t="shared" si="48"/>
        <v>1.5117157974300832</v>
      </c>
      <c r="CC81" s="53">
        <f t="shared" si="48"/>
        <v>1.4914243102162568</v>
      </c>
      <c r="CD81" s="53">
        <f t="shared" si="48"/>
        <v>1.4716703458425315</v>
      </c>
      <c r="CE81" s="53">
        <f t="shared" si="48"/>
        <v>1.4524328249818448</v>
      </c>
      <c r="CF81" s="53">
        <f t="shared" si="48"/>
        <v>1.4336917562724016</v>
      </c>
      <c r="CG81" s="53">
        <f t="shared" si="48"/>
        <v>1.4154281670205238</v>
      </c>
      <c r="CH81" s="53">
        <f t="shared" si="48"/>
        <v>1.3976240391334733</v>
      </c>
      <c r="CI81" s="53">
        <f t="shared" si="48"/>
        <v>1.3802622498274675</v>
      </c>
      <c r="CJ81" s="53">
        <f t="shared" si="48"/>
        <v>1.36332651670075</v>
      </c>
      <c r="CK81" s="53">
        <f t="shared" si="48"/>
        <v>1.3468013468013469</v>
      </c>
      <c r="CL81" s="53">
        <f t="shared" si="48"/>
        <v>1.3306719893546242</v>
      </c>
      <c r="CM81" s="53">
        <f t="shared" si="48"/>
        <v>1.3149243918474689</v>
      </c>
      <c r="CN81" s="53">
        <f t="shared" si="48"/>
        <v>1.2995451591942822</v>
      </c>
      <c r="CO81" s="53">
        <f t="shared" si="48"/>
        <v>1.2845215157353886</v>
      </c>
      <c r="CP81" s="53">
        <f t="shared" si="48"/>
        <v>1.26984126984127</v>
      </c>
      <c r="CQ81" s="53">
        <f t="shared" si="48"/>
        <v>1.25549278091651</v>
      </c>
      <c r="CR81" s="53">
        <f t="shared" si="48"/>
        <v>1.2414649286157668</v>
      </c>
      <c r="CS81" s="53">
        <f t="shared" si="48"/>
        <v>1.2277470841006755</v>
      </c>
      <c r="CT81" s="53">
        <f t="shared" si="48"/>
        <v>1.2143290831815423</v>
      </c>
      <c r="CU81" s="53">
        <f t="shared" si="48"/>
        <v>1.2012012012012014</v>
      </c>
      <c r="CV81" s="53">
        <f t="shared" si="48"/>
        <v>1.1883541295306002</v>
      </c>
      <c r="CW81" s="53">
        <f t="shared" si="48"/>
        <v>1.1757789535567316</v>
      </c>
      <c r="CX81" s="53">
        <f t="shared" si="48"/>
        <v>1.1634671320535197</v>
      </c>
      <c r="CY81" s="53">
        <f t="shared" si="48"/>
        <v>1.1514104778353484</v>
      </c>
      <c r="CZ81" s="53">
        <f t="shared" si="48"/>
        <v>1.1396011396011396</v>
      </c>
      <c r="DA81" s="53">
        <f t="shared" si="48"/>
        <v>1.1280315848843769</v>
      </c>
      <c r="DB81" s="56">
        <f t="shared" si="48"/>
        <v>1.1166945840312676</v>
      </c>
      <c r="DC81" s="53">
        <f t="shared" si="48"/>
        <v>1.105583195135434</v>
      </c>
      <c r="DD81" s="53">
        <f t="shared" si="48"/>
        <v>1.0946907498631637</v>
      </c>
      <c r="DE81" s="53">
        <f t="shared" si="48"/>
        <v>1.0840108401084012</v>
      </c>
      <c r="DF81" s="53">
        <f t="shared" si="48"/>
        <v>1.0735373054213635</v>
      </c>
      <c r="DG81" s="53">
        <f t="shared" si="48"/>
        <v>1.063264221158958</v>
      </c>
      <c r="DH81" s="53">
        <f t="shared" si="48"/>
        <v>1.0531858873091102</v>
      </c>
      <c r="DI81" s="53">
        <f t="shared" si="48"/>
        <v>1.0432968179447053</v>
      </c>
      <c r="DJ81" s="53">
        <f t="shared" si="48"/>
        <v>1.03359173126615</v>
      </c>
      <c r="DK81" s="53">
        <f t="shared" si="48"/>
        <v>1.0240655401945726</v>
      </c>
      <c r="DL81" s="53">
        <f t="shared" si="48"/>
        <v>1.0147133434804669</v>
      </c>
      <c r="DM81" s="53">
        <f t="shared" si="48"/>
        <v>1.0055304172951234</v>
      </c>
      <c r="DN81" s="53">
        <f t="shared" si="48"/>
        <v>0.99999999999999978</v>
      </c>
      <c r="DO81" s="53">
        <f t="shared" si="48"/>
        <v>1</v>
      </c>
      <c r="DP81" s="53">
        <f t="shared" si="48"/>
        <v>1</v>
      </c>
      <c r="DQ81" s="53">
        <f t="shared" si="48"/>
        <v>0.99999999999999989</v>
      </c>
      <c r="DR81" s="53">
        <f t="shared" si="48"/>
        <v>0.99999999999999989</v>
      </c>
      <c r="DS81" s="53">
        <f t="shared" si="48"/>
        <v>1</v>
      </c>
      <c r="DT81" s="53">
        <f t="shared" si="48"/>
        <v>0.99999999999999989</v>
      </c>
      <c r="DU81" s="53">
        <f t="shared" si="48"/>
        <v>1</v>
      </c>
      <c r="DV81" s="53">
        <f t="shared" si="48"/>
        <v>1</v>
      </c>
      <c r="DW81" s="53">
        <f t="shared" si="48"/>
        <v>1</v>
      </c>
      <c r="DX81" s="53">
        <f t="shared" si="48"/>
        <v>0.99999999999999989</v>
      </c>
      <c r="DY81" s="53">
        <f t="shared" si="48"/>
        <v>1</v>
      </c>
      <c r="DZ81" s="53">
        <f t="shared" si="48"/>
        <v>1</v>
      </c>
      <c r="EA81" s="53">
        <f t="shared" si="48"/>
        <v>0.99999999999999989</v>
      </c>
      <c r="EB81" s="53">
        <f t="shared" si="48"/>
        <v>0.99999999999999989</v>
      </c>
      <c r="EC81" s="53">
        <f t="shared" si="48"/>
        <v>1</v>
      </c>
      <c r="ED81" s="53">
        <f t="shared" si="48"/>
        <v>1</v>
      </c>
      <c r="EE81" s="53">
        <f t="shared" si="48"/>
        <v>1.0000000000000002</v>
      </c>
      <c r="EF81" s="53">
        <f t="shared" si="48"/>
        <v>1</v>
      </c>
      <c r="EG81" s="53">
        <f t="shared" si="48"/>
        <v>1</v>
      </c>
      <c r="EH81" s="53">
        <f t="shared" si="48"/>
        <v>0.99999999999999989</v>
      </c>
      <c r="EI81" s="53">
        <f t="shared" ref="EI81:GA81" si="49">EI152</f>
        <v>1</v>
      </c>
      <c r="EJ81" s="53">
        <f t="shared" si="49"/>
        <v>1</v>
      </c>
      <c r="EK81" s="53">
        <f t="shared" si="49"/>
        <v>1.0000000000000002</v>
      </c>
      <c r="EL81" s="53">
        <f t="shared" si="49"/>
        <v>1</v>
      </c>
      <c r="EM81" s="53">
        <f t="shared" si="49"/>
        <v>0.99999999999999989</v>
      </c>
      <c r="EN81" s="53">
        <f t="shared" si="49"/>
        <v>0.99999999999999989</v>
      </c>
      <c r="EO81" s="53">
        <f t="shared" si="49"/>
        <v>1</v>
      </c>
      <c r="EP81" s="53">
        <f t="shared" si="49"/>
        <v>1</v>
      </c>
      <c r="EQ81" s="53">
        <f t="shared" si="49"/>
        <v>1.0000000000000002</v>
      </c>
      <c r="ER81" s="53">
        <f t="shared" si="49"/>
        <v>0.99999999999999978</v>
      </c>
      <c r="ES81" s="53">
        <f t="shared" si="49"/>
        <v>1</v>
      </c>
      <c r="ET81" s="53">
        <f t="shared" si="49"/>
        <v>0.99999999999999989</v>
      </c>
      <c r="EU81" s="53">
        <f t="shared" si="49"/>
        <v>1</v>
      </c>
      <c r="EV81" s="53">
        <f t="shared" si="49"/>
        <v>1</v>
      </c>
      <c r="EW81" s="53">
        <f t="shared" si="49"/>
        <v>0.99999999999999989</v>
      </c>
      <c r="EX81" s="53">
        <f t="shared" si="49"/>
        <v>1</v>
      </c>
      <c r="EY81" s="53">
        <f t="shared" si="49"/>
        <v>1</v>
      </c>
      <c r="EZ81" s="53">
        <f t="shared" si="49"/>
        <v>1.0000000000000002</v>
      </c>
      <c r="FA81" s="53">
        <f t="shared" si="49"/>
        <v>1.0000000000000002</v>
      </c>
      <c r="FB81" s="53">
        <f t="shared" si="49"/>
        <v>0.99999999999999989</v>
      </c>
      <c r="FC81" s="53">
        <f t="shared" si="49"/>
        <v>0.99999999999999989</v>
      </c>
      <c r="FD81" s="53">
        <f t="shared" si="49"/>
        <v>1</v>
      </c>
      <c r="FE81" s="53">
        <f t="shared" si="49"/>
        <v>1</v>
      </c>
      <c r="FF81" s="53">
        <f t="shared" si="49"/>
        <v>0.99999999999999989</v>
      </c>
      <c r="FG81" s="53">
        <f t="shared" si="49"/>
        <v>1</v>
      </c>
      <c r="FH81" s="53">
        <f t="shared" si="49"/>
        <v>1</v>
      </c>
      <c r="FI81" s="53">
        <f t="shared" si="49"/>
        <v>1</v>
      </c>
      <c r="FJ81" s="53">
        <f t="shared" si="49"/>
        <v>1</v>
      </c>
      <c r="FK81" s="53">
        <f t="shared" si="49"/>
        <v>0.99999999999999989</v>
      </c>
      <c r="FL81" s="53">
        <f t="shared" si="49"/>
        <v>1.0000000000000002</v>
      </c>
      <c r="FM81" s="53">
        <f t="shared" si="49"/>
        <v>1.0000000000000002</v>
      </c>
      <c r="FN81" s="53">
        <f t="shared" si="49"/>
        <v>1.0000000000000002</v>
      </c>
      <c r="FO81" s="53">
        <f t="shared" si="49"/>
        <v>1.0000000000000002</v>
      </c>
      <c r="FP81" s="53">
        <f t="shared" si="49"/>
        <v>1</v>
      </c>
      <c r="FQ81" s="53">
        <f t="shared" si="49"/>
        <v>0.99999999999999989</v>
      </c>
      <c r="FR81" s="53">
        <f t="shared" si="49"/>
        <v>1.0000000000000002</v>
      </c>
      <c r="FS81" s="53">
        <f t="shared" si="49"/>
        <v>1</v>
      </c>
      <c r="FT81" s="53">
        <f t="shared" si="49"/>
        <v>1.0000000000000002</v>
      </c>
      <c r="FU81" s="53">
        <f t="shared" si="49"/>
        <v>1</v>
      </c>
      <c r="FV81" s="53">
        <f t="shared" si="49"/>
        <v>1</v>
      </c>
      <c r="FW81" s="53">
        <f t="shared" si="49"/>
        <v>1</v>
      </c>
      <c r="FX81" s="53">
        <f t="shared" si="49"/>
        <v>1</v>
      </c>
      <c r="FY81" s="53">
        <f t="shared" si="49"/>
        <v>1</v>
      </c>
      <c r="FZ81" s="53">
        <f t="shared" si="49"/>
        <v>1</v>
      </c>
      <c r="GA81" s="53">
        <f t="shared" si="49"/>
        <v>1</v>
      </c>
      <c r="GB81" s="53">
        <f t="shared" ref="GB81:GJ81" si="50">GB152</f>
        <v>1</v>
      </c>
      <c r="GC81" s="53">
        <f t="shared" si="50"/>
        <v>0.99999999999999989</v>
      </c>
      <c r="GD81" s="53">
        <f t="shared" si="50"/>
        <v>1</v>
      </c>
      <c r="GE81" s="53">
        <f t="shared" si="50"/>
        <v>1.0000000000000002</v>
      </c>
      <c r="GF81" s="53">
        <f t="shared" si="50"/>
        <v>1.0000000000000002</v>
      </c>
      <c r="GG81" s="53">
        <f t="shared" si="50"/>
        <v>0.99999999999999989</v>
      </c>
      <c r="GH81" s="53">
        <f t="shared" si="50"/>
        <v>1</v>
      </c>
      <c r="GI81" s="53">
        <f t="shared" si="50"/>
        <v>1.0000000000000002</v>
      </c>
      <c r="GJ81" s="53">
        <f t="shared" si="50"/>
        <v>1</v>
      </c>
      <c r="GK81" s="53">
        <f t="shared" ref="GK81:GO81" si="51">GK152</f>
        <v>1</v>
      </c>
      <c r="GL81" s="53">
        <f t="shared" si="51"/>
        <v>1</v>
      </c>
      <c r="GM81" s="53">
        <f t="shared" si="51"/>
        <v>0.99999999999999989</v>
      </c>
      <c r="GN81" s="53">
        <f t="shared" si="51"/>
        <v>1</v>
      </c>
      <c r="GO81" s="53">
        <f t="shared" si="51"/>
        <v>0.99999999999999989</v>
      </c>
    </row>
    <row r="82" spans="1:197" s="51" customFormat="1" x14ac:dyDescent="0.25">
      <c r="I82" s="51" t="s">
        <v>60</v>
      </c>
      <c r="J82" s="52">
        <f>J176</f>
        <v>31.74603174603175</v>
      </c>
      <c r="K82" s="52">
        <f t="shared" ref="K82:BV82" si="52">K176</f>
        <v>24.691358024691361</v>
      </c>
      <c r="L82" s="52">
        <f t="shared" si="52"/>
        <v>20.202020202020204</v>
      </c>
      <c r="M82" s="52">
        <f t="shared" si="52"/>
        <v>17.094017094017097</v>
      </c>
      <c r="N82" s="52">
        <f t="shared" si="52"/>
        <v>14.814814814814817</v>
      </c>
      <c r="O82" s="52">
        <f t="shared" si="52"/>
        <v>13.071895424836603</v>
      </c>
      <c r="P82" s="52">
        <f t="shared" si="52"/>
        <v>11.69590643274854</v>
      </c>
      <c r="Q82" s="52">
        <f t="shared" si="52"/>
        <v>10.582010582010584</v>
      </c>
      <c r="R82" s="52">
        <f t="shared" si="52"/>
        <v>9.6618357487922708</v>
      </c>
      <c r="S82" s="52">
        <f t="shared" si="52"/>
        <v>8.8888888888888893</v>
      </c>
      <c r="T82" s="52">
        <f t="shared" si="52"/>
        <v>8.230452674897121</v>
      </c>
      <c r="U82" s="52">
        <f t="shared" si="52"/>
        <v>7.6628352490421463</v>
      </c>
      <c r="V82" s="52">
        <f t="shared" si="52"/>
        <v>7.1684587813620082</v>
      </c>
      <c r="W82" s="52">
        <f t="shared" si="52"/>
        <v>6.7340067340067344</v>
      </c>
      <c r="X82" s="52">
        <f t="shared" si="52"/>
        <v>6.3492063492063497</v>
      </c>
      <c r="Y82" s="52">
        <f t="shared" si="52"/>
        <v>6.0060060060060065</v>
      </c>
      <c r="Z82" s="52">
        <f t="shared" si="52"/>
        <v>5.6980056980056988</v>
      </c>
      <c r="AA82" s="52">
        <f t="shared" si="52"/>
        <v>5.4200542005420056</v>
      </c>
      <c r="AB82" s="52">
        <f t="shared" si="52"/>
        <v>5.1679586563307502</v>
      </c>
      <c r="AC82" s="52">
        <f t="shared" si="52"/>
        <v>4.9382716049382722</v>
      </c>
      <c r="AD82" s="52">
        <f t="shared" si="52"/>
        <v>4.7281323877068564</v>
      </c>
      <c r="AE82" s="52">
        <f t="shared" si="52"/>
        <v>4.5351473922902503</v>
      </c>
      <c r="AF82" s="52">
        <f t="shared" si="52"/>
        <v>4.3572984749455346</v>
      </c>
      <c r="AG82" s="52">
        <f t="shared" si="52"/>
        <v>4.1928721174004195</v>
      </c>
      <c r="AH82" s="52">
        <f t="shared" si="52"/>
        <v>4.0404040404040407</v>
      </c>
      <c r="AI82" s="52">
        <f t="shared" si="52"/>
        <v>3.8986354775828462</v>
      </c>
      <c r="AJ82" s="57">
        <f t="shared" si="52"/>
        <v>3.7664783427495294</v>
      </c>
      <c r="AK82" s="56">
        <f t="shared" si="52"/>
        <v>3.6429872495446269</v>
      </c>
      <c r="AL82" s="52">
        <f t="shared" si="52"/>
        <v>3.5273368606701943</v>
      </c>
      <c r="AM82" s="52">
        <f t="shared" si="52"/>
        <v>3.4188034188034191</v>
      </c>
      <c r="AN82" s="52">
        <f t="shared" si="52"/>
        <v>3.3167495854063023</v>
      </c>
      <c r="AO82" s="52">
        <f t="shared" si="52"/>
        <v>3.2206119162640907</v>
      </c>
      <c r="AP82" s="56">
        <f t="shared" si="52"/>
        <v>3.1298904538341161</v>
      </c>
      <c r="AQ82" s="52">
        <f t="shared" si="52"/>
        <v>3.0441400304414006</v>
      </c>
      <c r="AR82" s="52">
        <f t="shared" si="52"/>
        <v>2.9629629629629632</v>
      </c>
      <c r="AS82" s="52">
        <f t="shared" si="52"/>
        <v>2.8860028860028861</v>
      </c>
      <c r="AT82" s="52">
        <f t="shared" si="52"/>
        <v>2.8129395218002817</v>
      </c>
      <c r="AU82" s="52">
        <f t="shared" si="52"/>
        <v>2.7434842249657065</v>
      </c>
      <c r="AV82" s="52">
        <f t="shared" si="52"/>
        <v>2.6773761713520754</v>
      </c>
      <c r="AW82" s="52">
        <f t="shared" si="52"/>
        <v>2.6143790849673207</v>
      </c>
      <c r="AX82" s="52">
        <f t="shared" si="52"/>
        <v>2.554278416347382</v>
      </c>
      <c r="AY82" s="52">
        <f t="shared" si="52"/>
        <v>2.4968789013732837</v>
      </c>
      <c r="AZ82" s="52">
        <f t="shared" si="52"/>
        <v>2.4420024420024422</v>
      </c>
      <c r="BA82" s="52">
        <f t="shared" si="52"/>
        <v>2.3894862604540026</v>
      </c>
      <c r="BB82" s="52">
        <f t="shared" si="52"/>
        <v>2.3391812865497079</v>
      </c>
      <c r="BC82" s="52">
        <f t="shared" si="52"/>
        <v>2.2909507445589923</v>
      </c>
      <c r="BD82" s="52">
        <f t="shared" si="52"/>
        <v>2.2446689113355784</v>
      </c>
      <c r="BE82" s="52">
        <f t="shared" si="52"/>
        <v>2.2002200220022003</v>
      </c>
      <c r="BF82" s="52">
        <f t="shared" si="52"/>
        <v>2.1574973031283715</v>
      </c>
      <c r="BG82" s="52">
        <f t="shared" si="52"/>
        <v>2.1164021164021167</v>
      </c>
      <c r="BH82" s="52">
        <f t="shared" si="52"/>
        <v>2.0768431983385258</v>
      </c>
      <c r="BI82" s="52">
        <f t="shared" si="52"/>
        <v>2.0387359836901124</v>
      </c>
      <c r="BJ82" s="52">
        <f t="shared" si="52"/>
        <v>2.0020020020020022</v>
      </c>
      <c r="BK82" s="52">
        <f t="shared" si="52"/>
        <v>1.9665683382497543</v>
      </c>
      <c r="BL82" s="52">
        <f t="shared" si="52"/>
        <v>1.9323671497584543</v>
      </c>
      <c r="BM82" s="52">
        <f t="shared" si="52"/>
        <v>1.8993352326685662</v>
      </c>
      <c r="BN82" s="52">
        <f t="shared" si="52"/>
        <v>1.8674136321195147</v>
      </c>
      <c r="BO82" s="52">
        <f t="shared" si="52"/>
        <v>1.8365472910927458</v>
      </c>
      <c r="BP82" s="52">
        <f t="shared" si="52"/>
        <v>1.8066847335140019</v>
      </c>
      <c r="BQ82" s="52">
        <f t="shared" si="52"/>
        <v>1.7777777777777779</v>
      </c>
      <c r="BR82" s="52">
        <f t="shared" si="52"/>
        <v>1.7497812773403327</v>
      </c>
      <c r="BS82" s="52">
        <f t="shared" si="52"/>
        <v>1.7226528854435834</v>
      </c>
      <c r="BT82" s="52">
        <f t="shared" si="52"/>
        <v>1.6963528413910096</v>
      </c>
      <c r="BU82" s="52">
        <f t="shared" si="52"/>
        <v>1.6708437761069341</v>
      </c>
      <c r="BV82" s="52">
        <f t="shared" si="52"/>
        <v>1.6460905349794241</v>
      </c>
      <c r="BW82" s="52">
        <f t="shared" ref="BW82:EH82" si="53">BW176</f>
        <v>1.6220600162206003</v>
      </c>
      <c r="BX82" s="52">
        <f t="shared" si="53"/>
        <v>1.598721023181455</v>
      </c>
      <c r="BY82" s="52">
        <f t="shared" si="53"/>
        <v>1.5760441292356189</v>
      </c>
      <c r="BZ82" s="52">
        <f t="shared" si="53"/>
        <v>1.5540015540015542</v>
      </c>
      <c r="CA82" s="52">
        <f t="shared" si="53"/>
        <v>1.5325670498084294</v>
      </c>
      <c r="CB82" s="52">
        <f t="shared" si="53"/>
        <v>1.5117157974300832</v>
      </c>
      <c r="CC82" s="52">
        <f t="shared" si="53"/>
        <v>1.4914243102162568</v>
      </c>
      <c r="CD82" s="52">
        <f t="shared" si="53"/>
        <v>1.4716703458425315</v>
      </c>
      <c r="CE82" s="52">
        <f t="shared" si="53"/>
        <v>1.4524328249818448</v>
      </c>
      <c r="CF82" s="52">
        <f t="shared" si="53"/>
        <v>1.4336917562724016</v>
      </c>
      <c r="CG82" s="52">
        <f t="shared" si="53"/>
        <v>1.4154281670205238</v>
      </c>
      <c r="CH82" s="52">
        <f t="shared" si="53"/>
        <v>1.3976240391334733</v>
      </c>
      <c r="CI82" s="52">
        <f t="shared" si="53"/>
        <v>1.3802622498274675</v>
      </c>
      <c r="CJ82" s="52">
        <f t="shared" si="53"/>
        <v>1.36332651670075</v>
      </c>
      <c r="CK82" s="52">
        <f t="shared" si="53"/>
        <v>1.3468013468013469</v>
      </c>
      <c r="CL82" s="52">
        <f t="shared" si="53"/>
        <v>1.3306719893546242</v>
      </c>
      <c r="CM82" s="52">
        <f t="shared" si="53"/>
        <v>1.3149243918474689</v>
      </c>
      <c r="CN82" s="52">
        <f t="shared" si="53"/>
        <v>1.2995451591942822</v>
      </c>
      <c r="CO82" s="52">
        <f t="shared" si="53"/>
        <v>1.2845215157353886</v>
      </c>
      <c r="CP82" s="52">
        <f t="shared" si="53"/>
        <v>1.26984126984127</v>
      </c>
      <c r="CQ82" s="52">
        <f t="shared" si="53"/>
        <v>1.25549278091651</v>
      </c>
      <c r="CR82" s="52">
        <f t="shared" si="53"/>
        <v>1.2414649286157668</v>
      </c>
      <c r="CS82" s="52">
        <f t="shared" si="53"/>
        <v>1.2277470841006755</v>
      </c>
      <c r="CT82" s="52">
        <f t="shared" si="53"/>
        <v>1.2143290831815423</v>
      </c>
      <c r="CU82" s="52">
        <f t="shared" si="53"/>
        <v>1.2012012012012014</v>
      </c>
      <c r="CV82" s="52">
        <f t="shared" si="53"/>
        <v>1.1883541295306002</v>
      </c>
      <c r="CW82" s="52">
        <f t="shared" si="53"/>
        <v>1.1757789535567316</v>
      </c>
      <c r="CX82" s="52">
        <f t="shared" si="53"/>
        <v>1.1634671320535197</v>
      </c>
      <c r="CY82" s="52">
        <f t="shared" si="53"/>
        <v>1.1514104778353484</v>
      </c>
      <c r="CZ82" s="52">
        <f t="shared" si="53"/>
        <v>1.1396011396011396</v>
      </c>
      <c r="DA82" s="52">
        <f t="shared" si="53"/>
        <v>1.1280315848843769</v>
      </c>
      <c r="DB82" s="56">
        <f t="shared" si="53"/>
        <v>1.1166945840312676</v>
      </c>
      <c r="DC82" s="52">
        <f t="shared" si="53"/>
        <v>1.105583195135434</v>
      </c>
      <c r="DD82" s="52">
        <f t="shared" si="53"/>
        <v>1.0946907498631637</v>
      </c>
      <c r="DE82" s="52">
        <f t="shared" si="53"/>
        <v>1.0840108401084012</v>
      </c>
      <c r="DF82" s="52">
        <f t="shared" si="53"/>
        <v>1.0735373054213635</v>
      </c>
      <c r="DG82" s="52">
        <f t="shared" si="53"/>
        <v>1.063264221158958</v>
      </c>
      <c r="DH82" s="52">
        <f t="shared" si="53"/>
        <v>1.0531858873091102</v>
      </c>
      <c r="DI82" s="52">
        <f t="shared" si="53"/>
        <v>1.0432968179447053</v>
      </c>
      <c r="DJ82" s="52">
        <f t="shared" si="53"/>
        <v>1.03359173126615</v>
      </c>
      <c r="DK82" s="52">
        <f t="shared" si="53"/>
        <v>1.0240655401945726</v>
      </c>
      <c r="DL82" s="52">
        <f t="shared" si="53"/>
        <v>1.0147133434804669</v>
      </c>
      <c r="DM82" s="52">
        <f t="shared" si="53"/>
        <v>1.0055304172951234</v>
      </c>
      <c r="DN82" s="52">
        <f t="shared" si="53"/>
        <v>0.99999999999999978</v>
      </c>
      <c r="DO82" s="52">
        <f t="shared" si="53"/>
        <v>1</v>
      </c>
      <c r="DP82" s="52">
        <f t="shared" si="53"/>
        <v>1</v>
      </c>
      <c r="DQ82" s="52">
        <f t="shared" si="53"/>
        <v>0.99999999999999989</v>
      </c>
      <c r="DR82" s="52">
        <f t="shared" si="53"/>
        <v>0.99999999999999989</v>
      </c>
      <c r="DS82" s="52">
        <f t="shared" si="53"/>
        <v>1</v>
      </c>
      <c r="DT82" s="52">
        <f t="shared" si="53"/>
        <v>0.99999999999999989</v>
      </c>
      <c r="DU82" s="52">
        <f t="shared" si="53"/>
        <v>1</v>
      </c>
      <c r="DV82" s="52">
        <f t="shared" si="53"/>
        <v>1</v>
      </c>
      <c r="DW82" s="52">
        <f t="shared" si="53"/>
        <v>1</v>
      </c>
      <c r="DX82" s="52">
        <f t="shared" si="53"/>
        <v>0.99999999999999989</v>
      </c>
      <c r="DY82" s="52">
        <f t="shared" si="53"/>
        <v>1</v>
      </c>
      <c r="DZ82" s="52">
        <f t="shared" si="53"/>
        <v>1</v>
      </c>
      <c r="EA82" s="52">
        <f t="shared" si="53"/>
        <v>0.99999999999999989</v>
      </c>
      <c r="EB82" s="52">
        <f t="shared" si="53"/>
        <v>0.99999999999999989</v>
      </c>
      <c r="EC82" s="52">
        <f t="shared" si="53"/>
        <v>1</v>
      </c>
      <c r="ED82" s="52">
        <f t="shared" si="53"/>
        <v>1</v>
      </c>
      <c r="EE82" s="52">
        <f t="shared" si="53"/>
        <v>1.0000000000000002</v>
      </c>
      <c r="EF82" s="52">
        <f t="shared" si="53"/>
        <v>1</v>
      </c>
      <c r="EG82" s="52">
        <f t="shared" si="53"/>
        <v>1</v>
      </c>
      <c r="EH82" s="52">
        <f t="shared" si="53"/>
        <v>0.99999999999999989</v>
      </c>
      <c r="EI82" s="52">
        <f t="shared" ref="EI82:GA82" si="54">EI176</f>
        <v>1</v>
      </c>
      <c r="EJ82" s="52">
        <f t="shared" si="54"/>
        <v>1</v>
      </c>
      <c r="EK82" s="52">
        <f t="shared" si="54"/>
        <v>1.0000000000000002</v>
      </c>
      <c r="EL82" s="52">
        <f t="shared" si="54"/>
        <v>1</v>
      </c>
      <c r="EM82" s="52">
        <f t="shared" si="54"/>
        <v>0.99999999999999989</v>
      </c>
      <c r="EN82" s="52">
        <f t="shared" si="54"/>
        <v>0.99999999999999989</v>
      </c>
      <c r="EO82" s="52">
        <f t="shared" si="54"/>
        <v>1</v>
      </c>
      <c r="EP82" s="52">
        <f t="shared" si="54"/>
        <v>1</v>
      </c>
      <c r="EQ82" s="52">
        <f t="shared" si="54"/>
        <v>1.0000000000000002</v>
      </c>
      <c r="ER82" s="52">
        <f t="shared" si="54"/>
        <v>0.99999999999999978</v>
      </c>
      <c r="ES82" s="52">
        <f t="shared" si="54"/>
        <v>1</v>
      </c>
      <c r="ET82" s="52">
        <f t="shared" si="54"/>
        <v>0.99999999999999989</v>
      </c>
      <c r="EU82" s="52">
        <f t="shared" si="54"/>
        <v>1</v>
      </c>
      <c r="EV82" s="52">
        <f t="shared" si="54"/>
        <v>1</v>
      </c>
      <c r="EW82" s="52">
        <f t="shared" si="54"/>
        <v>0.99999999999999989</v>
      </c>
      <c r="EX82" s="52">
        <f t="shared" si="54"/>
        <v>1</v>
      </c>
      <c r="EY82" s="52">
        <f t="shared" si="54"/>
        <v>1</v>
      </c>
      <c r="EZ82" s="52">
        <f t="shared" si="54"/>
        <v>1.0000000000000002</v>
      </c>
      <c r="FA82" s="52">
        <f t="shared" si="54"/>
        <v>1.0000000000000002</v>
      </c>
      <c r="FB82" s="52">
        <f t="shared" si="54"/>
        <v>0.99999999999999989</v>
      </c>
      <c r="FC82" s="52">
        <f t="shared" si="54"/>
        <v>0.99999999999999989</v>
      </c>
      <c r="FD82" s="52">
        <f t="shared" si="54"/>
        <v>1</v>
      </c>
      <c r="FE82" s="52">
        <f t="shared" si="54"/>
        <v>1</v>
      </c>
      <c r="FF82" s="52">
        <f t="shared" si="54"/>
        <v>0.99999999999999989</v>
      </c>
      <c r="FG82" s="52">
        <f t="shared" si="54"/>
        <v>1</v>
      </c>
      <c r="FH82" s="52">
        <f t="shared" si="54"/>
        <v>1</v>
      </c>
      <c r="FI82" s="52">
        <f t="shared" si="54"/>
        <v>1</v>
      </c>
      <c r="FJ82" s="52">
        <f t="shared" si="54"/>
        <v>1</v>
      </c>
      <c r="FK82" s="52">
        <f t="shared" si="54"/>
        <v>0.99999999999999989</v>
      </c>
      <c r="FL82" s="52">
        <f t="shared" si="54"/>
        <v>1.0000000000000002</v>
      </c>
      <c r="FM82" s="52">
        <f t="shared" si="54"/>
        <v>1.0000000000000002</v>
      </c>
      <c r="FN82" s="52">
        <f t="shared" si="54"/>
        <v>1.0000000000000002</v>
      </c>
      <c r="FO82" s="52">
        <f t="shared" si="54"/>
        <v>1.0000000000000002</v>
      </c>
      <c r="FP82" s="52">
        <f t="shared" si="54"/>
        <v>1</v>
      </c>
      <c r="FQ82" s="52">
        <f t="shared" si="54"/>
        <v>0.99999999999999989</v>
      </c>
      <c r="FR82" s="52">
        <f t="shared" si="54"/>
        <v>1.0000000000000002</v>
      </c>
      <c r="FS82" s="52">
        <f t="shared" si="54"/>
        <v>1</v>
      </c>
      <c r="FT82" s="52">
        <f t="shared" si="54"/>
        <v>1.0000000000000002</v>
      </c>
      <c r="FU82" s="52">
        <f t="shared" si="54"/>
        <v>1</v>
      </c>
      <c r="FV82" s="52">
        <f t="shared" si="54"/>
        <v>1</v>
      </c>
      <c r="FW82" s="52">
        <f t="shared" si="54"/>
        <v>1</v>
      </c>
      <c r="FX82" s="52">
        <f t="shared" si="54"/>
        <v>1</v>
      </c>
      <c r="FY82" s="52">
        <f t="shared" si="54"/>
        <v>1</v>
      </c>
      <c r="FZ82" s="52">
        <f t="shared" si="54"/>
        <v>1</v>
      </c>
      <c r="GA82" s="52">
        <f t="shared" si="54"/>
        <v>1</v>
      </c>
      <c r="GB82" s="52">
        <f t="shared" ref="GB82:GJ82" si="55">GB176</f>
        <v>1</v>
      </c>
      <c r="GC82" s="52">
        <f t="shared" si="55"/>
        <v>0.99999999999999989</v>
      </c>
      <c r="GD82" s="52">
        <f t="shared" si="55"/>
        <v>1</v>
      </c>
      <c r="GE82" s="52">
        <f t="shared" si="55"/>
        <v>1.0000000000000002</v>
      </c>
      <c r="GF82" s="52">
        <f t="shared" si="55"/>
        <v>1.0000000000000002</v>
      </c>
      <c r="GG82" s="52">
        <f t="shared" si="55"/>
        <v>0.99999999999999989</v>
      </c>
      <c r="GH82" s="52">
        <f t="shared" si="55"/>
        <v>1</v>
      </c>
      <c r="GI82" s="52">
        <f t="shared" si="55"/>
        <v>1.0000000000000002</v>
      </c>
      <c r="GJ82" s="52">
        <f t="shared" si="55"/>
        <v>1</v>
      </c>
      <c r="GK82" s="52">
        <f t="shared" ref="GK82:GO82" si="56">GK176</f>
        <v>1</v>
      </c>
      <c r="GL82" s="52">
        <f t="shared" si="56"/>
        <v>1</v>
      </c>
      <c r="GM82" s="52">
        <f t="shared" si="56"/>
        <v>0.99999999999999989</v>
      </c>
      <c r="GN82" s="52">
        <f t="shared" si="56"/>
        <v>1</v>
      </c>
      <c r="GO82" s="52">
        <f t="shared" si="56"/>
        <v>0.99999999999999989</v>
      </c>
    </row>
    <row r="83" spans="1:197" s="62" customFormat="1" x14ac:dyDescent="0.25">
      <c r="I83" s="62" t="s">
        <v>33</v>
      </c>
      <c r="J83" s="62">
        <f>J86</f>
        <v>21</v>
      </c>
      <c r="K83" s="62">
        <f t="shared" ref="K83:BV83" si="57">K86</f>
        <v>27</v>
      </c>
      <c r="L83" s="62">
        <f t="shared" si="57"/>
        <v>33</v>
      </c>
      <c r="M83" s="62">
        <f t="shared" si="57"/>
        <v>39</v>
      </c>
      <c r="N83" s="62">
        <f t="shared" si="57"/>
        <v>45</v>
      </c>
      <c r="O83" s="62">
        <f t="shared" si="57"/>
        <v>51</v>
      </c>
      <c r="P83" s="62">
        <f t="shared" si="57"/>
        <v>57</v>
      </c>
      <c r="Q83" s="62">
        <f t="shared" si="57"/>
        <v>63</v>
      </c>
      <c r="R83" s="62">
        <f t="shared" si="57"/>
        <v>69</v>
      </c>
      <c r="S83" s="62">
        <f t="shared" si="57"/>
        <v>75</v>
      </c>
      <c r="T83" s="62">
        <f t="shared" si="57"/>
        <v>81</v>
      </c>
      <c r="U83" s="62">
        <f t="shared" si="57"/>
        <v>87</v>
      </c>
      <c r="V83" s="62">
        <f t="shared" si="57"/>
        <v>93</v>
      </c>
      <c r="W83" s="62">
        <f t="shared" si="57"/>
        <v>99</v>
      </c>
      <c r="X83" s="62">
        <f t="shared" si="57"/>
        <v>105</v>
      </c>
      <c r="Y83" s="62">
        <f t="shared" si="57"/>
        <v>111</v>
      </c>
      <c r="Z83" s="62">
        <f t="shared" si="57"/>
        <v>117</v>
      </c>
      <c r="AA83" s="62">
        <f t="shared" si="57"/>
        <v>123</v>
      </c>
      <c r="AB83" s="62">
        <f t="shared" si="57"/>
        <v>129</v>
      </c>
      <c r="AC83" s="62">
        <f t="shared" si="57"/>
        <v>135</v>
      </c>
      <c r="AD83" s="62">
        <f t="shared" si="57"/>
        <v>141</v>
      </c>
      <c r="AE83" s="62">
        <f t="shared" si="57"/>
        <v>147</v>
      </c>
      <c r="AF83" s="62">
        <f t="shared" si="57"/>
        <v>153</v>
      </c>
      <c r="AG83" s="62">
        <f t="shared" si="57"/>
        <v>159</v>
      </c>
      <c r="AH83" s="62">
        <f t="shared" si="57"/>
        <v>165</v>
      </c>
      <c r="AI83" s="62">
        <f t="shared" si="57"/>
        <v>171</v>
      </c>
      <c r="AJ83" s="62">
        <f t="shared" si="57"/>
        <v>177</v>
      </c>
      <c r="AK83" s="62">
        <f t="shared" si="57"/>
        <v>183</v>
      </c>
      <c r="AL83" s="62">
        <f t="shared" si="57"/>
        <v>189</v>
      </c>
      <c r="AM83" s="62">
        <f t="shared" si="57"/>
        <v>195</v>
      </c>
      <c r="AN83" s="62">
        <f t="shared" si="57"/>
        <v>201</v>
      </c>
      <c r="AO83" s="62">
        <f t="shared" si="57"/>
        <v>207</v>
      </c>
      <c r="AP83" s="62">
        <f t="shared" si="57"/>
        <v>213</v>
      </c>
      <c r="AQ83" s="62">
        <f t="shared" si="57"/>
        <v>219</v>
      </c>
      <c r="AR83" s="62">
        <f t="shared" si="57"/>
        <v>225</v>
      </c>
      <c r="AS83" s="62">
        <f t="shared" si="57"/>
        <v>231</v>
      </c>
      <c r="AT83" s="62">
        <f t="shared" si="57"/>
        <v>237</v>
      </c>
      <c r="AU83" s="62">
        <f t="shared" si="57"/>
        <v>243</v>
      </c>
      <c r="AV83" s="62">
        <f t="shared" si="57"/>
        <v>249</v>
      </c>
      <c r="AW83" s="62">
        <f t="shared" si="57"/>
        <v>255</v>
      </c>
      <c r="AX83" s="62">
        <f t="shared" si="57"/>
        <v>261</v>
      </c>
      <c r="AY83" s="62">
        <f t="shared" si="57"/>
        <v>267</v>
      </c>
      <c r="AZ83" s="62">
        <f t="shared" si="57"/>
        <v>273</v>
      </c>
      <c r="BA83" s="62">
        <f t="shared" si="57"/>
        <v>279</v>
      </c>
      <c r="BB83" s="62">
        <f t="shared" si="57"/>
        <v>285</v>
      </c>
      <c r="BC83" s="62">
        <f t="shared" si="57"/>
        <v>291</v>
      </c>
      <c r="BD83" s="62">
        <f t="shared" si="57"/>
        <v>297</v>
      </c>
      <c r="BE83" s="62">
        <f t="shared" si="57"/>
        <v>303</v>
      </c>
      <c r="BF83" s="62">
        <f t="shared" si="57"/>
        <v>309</v>
      </c>
      <c r="BG83" s="62">
        <f t="shared" si="57"/>
        <v>315</v>
      </c>
      <c r="BH83" s="62">
        <f t="shared" si="57"/>
        <v>321</v>
      </c>
      <c r="BI83" s="62">
        <f t="shared" si="57"/>
        <v>327</v>
      </c>
      <c r="BJ83" s="62">
        <f t="shared" si="57"/>
        <v>333</v>
      </c>
      <c r="BK83" s="62">
        <f t="shared" si="57"/>
        <v>339</v>
      </c>
      <c r="BL83" s="62">
        <f t="shared" si="57"/>
        <v>345</v>
      </c>
      <c r="BM83" s="62">
        <f t="shared" si="57"/>
        <v>351</v>
      </c>
      <c r="BN83" s="62">
        <f t="shared" si="57"/>
        <v>357</v>
      </c>
      <c r="BO83" s="62">
        <f t="shared" si="57"/>
        <v>363</v>
      </c>
      <c r="BP83" s="62">
        <f t="shared" si="57"/>
        <v>369</v>
      </c>
      <c r="BQ83" s="62">
        <f t="shared" si="57"/>
        <v>375</v>
      </c>
      <c r="BR83" s="62">
        <f t="shared" si="57"/>
        <v>381</v>
      </c>
      <c r="BS83" s="62">
        <f t="shared" si="57"/>
        <v>387</v>
      </c>
      <c r="BT83" s="62">
        <f t="shared" si="57"/>
        <v>393</v>
      </c>
      <c r="BU83" s="62">
        <f t="shared" si="57"/>
        <v>399</v>
      </c>
      <c r="BV83" s="62">
        <f t="shared" si="57"/>
        <v>405</v>
      </c>
      <c r="BW83" s="62">
        <f t="shared" ref="BW83:EH83" si="58">BW86</f>
        <v>411</v>
      </c>
      <c r="BX83" s="62">
        <f t="shared" si="58"/>
        <v>417</v>
      </c>
      <c r="BY83" s="62">
        <f t="shared" si="58"/>
        <v>423</v>
      </c>
      <c r="BZ83" s="62">
        <f t="shared" si="58"/>
        <v>429</v>
      </c>
      <c r="CA83" s="62">
        <f t="shared" si="58"/>
        <v>435</v>
      </c>
      <c r="CB83" s="62">
        <f t="shared" si="58"/>
        <v>441</v>
      </c>
      <c r="CC83" s="62">
        <f t="shared" si="58"/>
        <v>447</v>
      </c>
      <c r="CD83" s="62">
        <f t="shared" si="58"/>
        <v>453</v>
      </c>
      <c r="CE83" s="62">
        <f t="shared" si="58"/>
        <v>459</v>
      </c>
      <c r="CF83" s="62">
        <f t="shared" si="58"/>
        <v>465</v>
      </c>
      <c r="CG83" s="62">
        <f t="shared" si="58"/>
        <v>471</v>
      </c>
      <c r="CH83" s="62">
        <f t="shared" si="58"/>
        <v>477</v>
      </c>
      <c r="CI83" s="62">
        <f t="shared" si="58"/>
        <v>483</v>
      </c>
      <c r="CJ83" s="62">
        <f t="shared" si="58"/>
        <v>489</v>
      </c>
      <c r="CK83" s="62">
        <f t="shared" si="58"/>
        <v>495</v>
      </c>
      <c r="CL83" s="62">
        <f t="shared" si="58"/>
        <v>501</v>
      </c>
      <c r="CM83" s="62">
        <f t="shared" si="58"/>
        <v>507</v>
      </c>
      <c r="CN83" s="62">
        <f t="shared" si="58"/>
        <v>513</v>
      </c>
      <c r="CO83" s="62">
        <f t="shared" si="58"/>
        <v>519</v>
      </c>
      <c r="CP83" s="62">
        <f t="shared" si="58"/>
        <v>525</v>
      </c>
      <c r="CQ83" s="62">
        <f t="shared" si="58"/>
        <v>531</v>
      </c>
      <c r="CR83" s="62">
        <f t="shared" si="58"/>
        <v>537</v>
      </c>
      <c r="CS83" s="62">
        <f t="shared" si="58"/>
        <v>543</v>
      </c>
      <c r="CT83" s="62">
        <f t="shared" si="58"/>
        <v>549</v>
      </c>
      <c r="CU83" s="62">
        <f t="shared" si="58"/>
        <v>555</v>
      </c>
      <c r="CV83" s="62">
        <f t="shared" si="58"/>
        <v>561</v>
      </c>
      <c r="CW83" s="62">
        <f t="shared" si="58"/>
        <v>567</v>
      </c>
      <c r="CX83" s="62">
        <f t="shared" si="58"/>
        <v>573</v>
      </c>
      <c r="CY83" s="62">
        <f t="shared" si="58"/>
        <v>579</v>
      </c>
      <c r="CZ83" s="62">
        <f t="shared" si="58"/>
        <v>585</v>
      </c>
      <c r="DA83" s="62">
        <f t="shared" si="58"/>
        <v>591</v>
      </c>
      <c r="DB83" s="62">
        <f t="shared" si="58"/>
        <v>597</v>
      </c>
      <c r="DC83" s="62">
        <f t="shared" si="58"/>
        <v>603</v>
      </c>
      <c r="DD83" s="62">
        <f t="shared" si="58"/>
        <v>609</v>
      </c>
      <c r="DE83" s="62">
        <f t="shared" si="58"/>
        <v>615</v>
      </c>
      <c r="DF83" s="62">
        <f t="shared" si="58"/>
        <v>621</v>
      </c>
      <c r="DG83" s="62">
        <f t="shared" si="58"/>
        <v>627</v>
      </c>
      <c r="DH83" s="62">
        <f t="shared" si="58"/>
        <v>633</v>
      </c>
      <c r="DI83" s="62">
        <f t="shared" si="58"/>
        <v>639</v>
      </c>
      <c r="DJ83" s="62">
        <f t="shared" si="58"/>
        <v>645</v>
      </c>
      <c r="DK83" s="62">
        <f t="shared" si="58"/>
        <v>651</v>
      </c>
      <c r="DL83" s="62">
        <f t="shared" si="58"/>
        <v>657</v>
      </c>
      <c r="DM83" s="62">
        <f t="shared" si="58"/>
        <v>663</v>
      </c>
      <c r="DN83" s="62">
        <f t="shared" si="58"/>
        <v>669</v>
      </c>
      <c r="DO83" s="62">
        <f t="shared" si="58"/>
        <v>675</v>
      </c>
      <c r="DP83" s="62">
        <f t="shared" si="58"/>
        <v>681</v>
      </c>
      <c r="DQ83" s="62">
        <f t="shared" si="58"/>
        <v>687</v>
      </c>
      <c r="DR83" s="62">
        <f t="shared" si="58"/>
        <v>693</v>
      </c>
      <c r="DS83" s="62">
        <f t="shared" si="58"/>
        <v>699</v>
      </c>
      <c r="DT83" s="62">
        <f t="shared" si="58"/>
        <v>705</v>
      </c>
      <c r="DU83" s="62">
        <f t="shared" si="58"/>
        <v>711</v>
      </c>
      <c r="DV83" s="62">
        <f t="shared" si="58"/>
        <v>717</v>
      </c>
      <c r="DW83" s="62">
        <f t="shared" si="58"/>
        <v>723</v>
      </c>
      <c r="DX83" s="62">
        <f t="shared" si="58"/>
        <v>729</v>
      </c>
      <c r="DY83" s="62">
        <f t="shared" si="58"/>
        <v>735</v>
      </c>
      <c r="DZ83" s="62">
        <f t="shared" si="58"/>
        <v>741</v>
      </c>
      <c r="EA83" s="62">
        <f t="shared" si="58"/>
        <v>747</v>
      </c>
      <c r="EB83" s="62">
        <f t="shared" si="58"/>
        <v>753</v>
      </c>
      <c r="EC83" s="62">
        <f t="shared" si="58"/>
        <v>759</v>
      </c>
      <c r="ED83" s="62">
        <f t="shared" si="58"/>
        <v>765</v>
      </c>
      <c r="EE83" s="62">
        <f t="shared" si="58"/>
        <v>771</v>
      </c>
      <c r="EF83" s="62">
        <f t="shared" si="58"/>
        <v>777</v>
      </c>
      <c r="EG83" s="62">
        <f t="shared" si="58"/>
        <v>783</v>
      </c>
      <c r="EH83" s="62">
        <f t="shared" si="58"/>
        <v>789</v>
      </c>
      <c r="EI83" s="62">
        <f t="shared" ref="EI83:GA83" si="59">EI86</f>
        <v>795</v>
      </c>
      <c r="EJ83" s="62">
        <f t="shared" si="59"/>
        <v>801</v>
      </c>
      <c r="EK83" s="62">
        <f t="shared" si="59"/>
        <v>807</v>
      </c>
      <c r="EL83" s="62">
        <f t="shared" si="59"/>
        <v>813</v>
      </c>
      <c r="EM83" s="62">
        <f t="shared" si="59"/>
        <v>819</v>
      </c>
      <c r="EN83" s="62">
        <f t="shared" si="59"/>
        <v>825</v>
      </c>
      <c r="EO83" s="62">
        <f t="shared" si="59"/>
        <v>831</v>
      </c>
      <c r="EP83" s="62">
        <f t="shared" si="59"/>
        <v>837</v>
      </c>
      <c r="EQ83" s="62">
        <f t="shared" si="59"/>
        <v>843</v>
      </c>
      <c r="ER83" s="62">
        <f t="shared" si="59"/>
        <v>849</v>
      </c>
      <c r="ES83" s="62">
        <f t="shared" si="59"/>
        <v>855</v>
      </c>
      <c r="ET83" s="62">
        <f t="shared" si="59"/>
        <v>861</v>
      </c>
      <c r="EU83" s="62">
        <f t="shared" si="59"/>
        <v>867</v>
      </c>
      <c r="EV83" s="62">
        <f t="shared" si="59"/>
        <v>873</v>
      </c>
      <c r="EW83" s="62">
        <f t="shared" si="59"/>
        <v>879</v>
      </c>
      <c r="EX83" s="62">
        <f t="shared" si="59"/>
        <v>885</v>
      </c>
      <c r="EY83" s="62">
        <f t="shared" si="59"/>
        <v>891</v>
      </c>
      <c r="EZ83" s="62">
        <f t="shared" si="59"/>
        <v>897</v>
      </c>
      <c r="FA83" s="62">
        <f t="shared" si="59"/>
        <v>903</v>
      </c>
      <c r="FB83" s="62">
        <f t="shared" si="59"/>
        <v>909</v>
      </c>
      <c r="FC83" s="62">
        <f t="shared" si="59"/>
        <v>915</v>
      </c>
      <c r="FD83" s="62">
        <f t="shared" si="59"/>
        <v>921</v>
      </c>
      <c r="FE83" s="62">
        <f t="shared" si="59"/>
        <v>927</v>
      </c>
      <c r="FF83" s="62">
        <f t="shared" si="59"/>
        <v>933</v>
      </c>
      <c r="FG83" s="62">
        <f t="shared" si="59"/>
        <v>939</v>
      </c>
      <c r="FH83" s="62">
        <f t="shared" si="59"/>
        <v>945</v>
      </c>
      <c r="FI83" s="62">
        <f t="shared" si="59"/>
        <v>951</v>
      </c>
      <c r="FJ83" s="62">
        <f t="shared" si="59"/>
        <v>957</v>
      </c>
      <c r="FK83" s="62">
        <f t="shared" si="59"/>
        <v>963</v>
      </c>
      <c r="FL83" s="62">
        <f t="shared" si="59"/>
        <v>969</v>
      </c>
      <c r="FM83" s="62">
        <f t="shared" si="59"/>
        <v>975</v>
      </c>
      <c r="FN83" s="62">
        <f t="shared" si="59"/>
        <v>981</v>
      </c>
      <c r="FO83" s="62">
        <f t="shared" si="59"/>
        <v>987</v>
      </c>
      <c r="FP83" s="62">
        <f t="shared" si="59"/>
        <v>993</v>
      </c>
      <c r="FQ83" s="62">
        <f t="shared" si="59"/>
        <v>999</v>
      </c>
      <c r="FR83" s="62">
        <f t="shared" si="59"/>
        <v>1005</v>
      </c>
      <c r="FS83" s="62">
        <f t="shared" si="59"/>
        <v>1011</v>
      </c>
      <c r="FT83" s="62">
        <f t="shared" si="59"/>
        <v>1017</v>
      </c>
      <c r="FU83" s="62">
        <f t="shared" si="59"/>
        <v>1023</v>
      </c>
      <c r="FV83" s="62">
        <f t="shared" si="59"/>
        <v>1029</v>
      </c>
      <c r="FW83" s="62">
        <f t="shared" si="59"/>
        <v>1035</v>
      </c>
      <c r="FX83" s="62">
        <f t="shared" si="59"/>
        <v>1041</v>
      </c>
      <c r="FY83" s="62">
        <f t="shared" si="59"/>
        <v>1047</v>
      </c>
      <c r="FZ83" s="62">
        <f t="shared" si="59"/>
        <v>1053</v>
      </c>
      <c r="GA83" s="62">
        <f t="shared" si="59"/>
        <v>1059</v>
      </c>
      <c r="GB83" s="62">
        <f t="shared" ref="GB83:GJ83" si="60">GB86</f>
        <v>1420</v>
      </c>
      <c r="GC83" s="62">
        <f t="shared" si="60"/>
        <v>1785</v>
      </c>
      <c r="GD83" s="62">
        <f t="shared" si="60"/>
        <v>2154</v>
      </c>
      <c r="GE83" s="62">
        <f t="shared" si="60"/>
        <v>2527</v>
      </c>
      <c r="GF83" s="62">
        <f t="shared" si="60"/>
        <v>2904</v>
      </c>
      <c r="GG83" s="62">
        <f t="shared" si="60"/>
        <v>3285</v>
      </c>
      <c r="GH83" s="62">
        <f t="shared" si="60"/>
        <v>3670</v>
      </c>
      <c r="GI83" s="62">
        <f t="shared" si="60"/>
        <v>4059</v>
      </c>
      <c r="GJ83" s="62">
        <f t="shared" si="60"/>
        <v>4452</v>
      </c>
      <c r="GK83" s="62">
        <f t="shared" ref="GK83:GO83" si="61">GK86</f>
        <v>4849</v>
      </c>
      <c r="GL83" s="62">
        <f t="shared" si="61"/>
        <v>5250</v>
      </c>
      <c r="GM83" s="62">
        <f t="shared" si="61"/>
        <v>5655</v>
      </c>
      <c r="GN83" s="62">
        <f t="shared" si="61"/>
        <v>6064</v>
      </c>
      <c r="GO83" s="62">
        <f t="shared" si="61"/>
        <v>6477</v>
      </c>
    </row>
    <row r="84" spans="1:197" x14ac:dyDescent="0.25">
      <c r="B84" s="54" t="s">
        <v>15</v>
      </c>
      <c r="C84" s="54">
        <v>0.75</v>
      </c>
      <c r="H84">
        <v>2</v>
      </c>
      <c r="I84" t="s">
        <v>28</v>
      </c>
      <c r="J84">
        <v>7</v>
      </c>
      <c r="K84">
        <f>J84+$H$84</f>
        <v>9</v>
      </c>
      <c r="L84">
        <f t="shared" ref="L84:BW84" si="62">K84+$H$84</f>
        <v>11</v>
      </c>
      <c r="M84">
        <f t="shared" si="62"/>
        <v>13</v>
      </c>
      <c r="N84">
        <f t="shared" si="62"/>
        <v>15</v>
      </c>
      <c r="O84">
        <f t="shared" si="62"/>
        <v>17</v>
      </c>
      <c r="P84">
        <f t="shared" si="62"/>
        <v>19</v>
      </c>
      <c r="Q84">
        <f t="shared" si="62"/>
        <v>21</v>
      </c>
      <c r="R84">
        <f t="shared" si="62"/>
        <v>23</v>
      </c>
      <c r="S84">
        <f t="shared" si="62"/>
        <v>25</v>
      </c>
      <c r="T84">
        <f t="shared" si="62"/>
        <v>27</v>
      </c>
      <c r="U84">
        <f t="shared" si="62"/>
        <v>29</v>
      </c>
      <c r="V84">
        <f t="shared" si="62"/>
        <v>31</v>
      </c>
      <c r="W84">
        <f t="shared" si="62"/>
        <v>33</v>
      </c>
      <c r="X84">
        <f t="shared" si="62"/>
        <v>35</v>
      </c>
      <c r="Y84">
        <f t="shared" si="62"/>
        <v>37</v>
      </c>
      <c r="Z84">
        <f t="shared" si="62"/>
        <v>39</v>
      </c>
      <c r="AA84">
        <f t="shared" si="62"/>
        <v>41</v>
      </c>
      <c r="AB84">
        <f t="shared" si="62"/>
        <v>43</v>
      </c>
      <c r="AC84">
        <f t="shared" si="62"/>
        <v>45</v>
      </c>
      <c r="AD84">
        <f t="shared" si="62"/>
        <v>47</v>
      </c>
      <c r="AE84">
        <f t="shared" si="62"/>
        <v>49</v>
      </c>
      <c r="AF84">
        <f t="shared" si="62"/>
        <v>51</v>
      </c>
      <c r="AG84">
        <f t="shared" si="62"/>
        <v>53</v>
      </c>
      <c r="AH84">
        <f t="shared" si="62"/>
        <v>55</v>
      </c>
      <c r="AI84">
        <f t="shared" si="62"/>
        <v>57</v>
      </c>
      <c r="AJ84">
        <f t="shared" si="62"/>
        <v>59</v>
      </c>
      <c r="AK84">
        <f t="shared" si="62"/>
        <v>61</v>
      </c>
      <c r="AL84">
        <f t="shared" si="62"/>
        <v>63</v>
      </c>
      <c r="AM84">
        <f t="shared" si="62"/>
        <v>65</v>
      </c>
      <c r="AN84">
        <f t="shared" si="62"/>
        <v>67</v>
      </c>
      <c r="AO84">
        <f t="shared" si="62"/>
        <v>69</v>
      </c>
      <c r="AP84">
        <f t="shared" si="62"/>
        <v>71</v>
      </c>
      <c r="AQ84">
        <f t="shared" si="62"/>
        <v>73</v>
      </c>
      <c r="AR84">
        <f t="shared" si="62"/>
        <v>75</v>
      </c>
      <c r="AS84">
        <f t="shared" si="62"/>
        <v>77</v>
      </c>
      <c r="AT84">
        <f t="shared" si="62"/>
        <v>79</v>
      </c>
      <c r="AU84">
        <f t="shared" si="62"/>
        <v>81</v>
      </c>
      <c r="AV84">
        <f t="shared" si="62"/>
        <v>83</v>
      </c>
      <c r="AW84">
        <f t="shared" si="62"/>
        <v>85</v>
      </c>
      <c r="AX84">
        <f t="shared" si="62"/>
        <v>87</v>
      </c>
      <c r="AY84">
        <f t="shared" si="62"/>
        <v>89</v>
      </c>
      <c r="AZ84">
        <f t="shared" si="62"/>
        <v>91</v>
      </c>
      <c r="BA84">
        <f t="shared" si="62"/>
        <v>93</v>
      </c>
      <c r="BB84">
        <f t="shared" si="62"/>
        <v>95</v>
      </c>
      <c r="BC84">
        <f t="shared" si="62"/>
        <v>97</v>
      </c>
      <c r="BD84">
        <f t="shared" si="62"/>
        <v>99</v>
      </c>
      <c r="BE84">
        <f t="shared" si="62"/>
        <v>101</v>
      </c>
      <c r="BF84">
        <f t="shared" si="62"/>
        <v>103</v>
      </c>
      <c r="BG84">
        <f t="shared" si="62"/>
        <v>105</v>
      </c>
      <c r="BH84">
        <f t="shared" si="62"/>
        <v>107</v>
      </c>
      <c r="BI84">
        <f t="shared" si="62"/>
        <v>109</v>
      </c>
      <c r="BJ84">
        <f t="shared" si="62"/>
        <v>111</v>
      </c>
      <c r="BK84">
        <f t="shared" si="62"/>
        <v>113</v>
      </c>
      <c r="BL84">
        <f t="shared" si="62"/>
        <v>115</v>
      </c>
      <c r="BM84">
        <f t="shared" si="62"/>
        <v>117</v>
      </c>
      <c r="BN84">
        <f t="shared" si="62"/>
        <v>119</v>
      </c>
      <c r="BO84">
        <f t="shared" si="62"/>
        <v>121</v>
      </c>
      <c r="BP84">
        <f t="shared" si="62"/>
        <v>123</v>
      </c>
      <c r="BQ84">
        <f t="shared" si="62"/>
        <v>125</v>
      </c>
      <c r="BR84">
        <f t="shared" si="62"/>
        <v>127</v>
      </c>
      <c r="BS84">
        <f t="shared" si="62"/>
        <v>129</v>
      </c>
      <c r="BT84">
        <f t="shared" si="62"/>
        <v>131</v>
      </c>
      <c r="BU84">
        <f t="shared" si="62"/>
        <v>133</v>
      </c>
      <c r="BV84">
        <f t="shared" si="62"/>
        <v>135</v>
      </c>
      <c r="BW84">
        <f t="shared" si="62"/>
        <v>137</v>
      </c>
      <c r="BX84">
        <f t="shared" ref="BX84:EI84" si="63">BW84+$H$84</f>
        <v>139</v>
      </c>
      <c r="BY84">
        <f t="shared" si="63"/>
        <v>141</v>
      </c>
      <c r="BZ84">
        <f t="shared" si="63"/>
        <v>143</v>
      </c>
      <c r="CA84">
        <f t="shared" si="63"/>
        <v>145</v>
      </c>
      <c r="CB84">
        <f t="shared" si="63"/>
        <v>147</v>
      </c>
      <c r="CC84">
        <f t="shared" si="63"/>
        <v>149</v>
      </c>
      <c r="CD84">
        <f t="shared" si="63"/>
        <v>151</v>
      </c>
      <c r="CE84">
        <f t="shared" si="63"/>
        <v>153</v>
      </c>
      <c r="CF84">
        <f t="shared" si="63"/>
        <v>155</v>
      </c>
      <c r="CG84">
        <f t="shared" si="63"/>
        <v>157</v>
      </c>
      <c r="CH84">
        <f t="shared" si="63"/>
        <v>159</v>
      </c>
      <c r="CI84">
        <f t="shared" si="63"/>
        <v>161</v>
      </c>
      <c r="CJ84">
        <f t="shared" si="63"/>
        <v>163</v>
      </c>
      <c r="CK84">
        <f t="shared" si="63"/>
        <v>165</v>
      </c>
      <c r="CL84">
        <f t="shared" si="63"/>
        <v>167</v>
      </c>
      <c r="CM84">
        <f t="shared" si="63"/>
        <v>169</v>
      </c>
      <c r="CN84">
        <f t="shared" si="63"/>
        <v>171</v>
      </c>
      <c r="CO84">
        <f t="shared" si="63"/>
        <v>173</v>
      </c>
      <c r="CP84">
        <f t="shared" si="63"/>
        <v>175</v>
      </c>
      <c r="CQ84">
        <f t="shared" si="63"/>
        <v>177</v>
      </c>
      <c r="CR84">
        <f t="shared" si="63"/>
        <v>179</v>
      </c>
      <c r="CS84">
        <f t="shared" si="63"/>
        <v>181</v>
      </c>
      <c r="CT84">
        <f t="shared" si="63"/>
        <v>183</v>
      </c>
      <c r="CU84">
        <f t="shared" si="63"/>
        <v>185</v>
      </c>
      <c r="CV84">
        <f t="shared" si="63"/>
        <v>187</v>
      </c>
      <c r="CW84">
        <f t="shared" si="63"/>
        <v>189</v>
      </c>
      <c r="CX84">
        <f t="shared" si="63"/>
        <v>191</v>
      </c>
      <c r="CY84">
        <f t="shared" si="63"/>
        <v>193</v>
      </c>
      <c r="CZ84">
        <f t="shared" si="63"/>
        <v>195</v>
      </c>
      <c r="DA84">
        <f t="shared" si="63"/>
        <v>197</v>
      </c>
      <c r="DB84">
        <f t="shared" si="63"/>
        <v>199</v>
      </c>
      <c r="DC84">
        <f t="shared" si="63"/>
        <v>201</v>
      </c>
      <c r="DD84">
        <f t="shared" si="63"/>
        <v>203</v>
      </c>
      <c r="DE84">
        <f t="shared" si="63"/>
        <v>205</v>
      </c>
      <c r="DF84">
        <f t="shared" si="63"/>
        <v>207</v>
      </c>
      <c r="DG84">
        <f t="shared" si="63"/>
        <v>209</v>
      </c>
      <c r="DH84">
        <f t="shared" si="63"/>
        <v>211</v>
      </c>
      <c r="DI84">
        <f t="shared" si="63"/>
        <v>213</v>
      </c>
      <c r="DJ84">
        <f t="shared" si="63"/>
        <v>215</v>
      </c>
      <c r="DK84">
        <f t="shared" si="63"/>
        <v>217</v>
      </c>
      <c r="DL84">
        <f t="shared" si="63"/>
        <v>219</v>
      </c>
      <c r="DM84">
        <f t="shared" si="63"/>
        <v>221</v>
      </c>
      <c r="DN84">
        <f t="shared" si="63"/>
        <v>223</v>
      </c>
      <c r="DO84">
        <f t="shared" si="63"/>
        <v>225</v>
      </c>
      <c r="DP84">
        <f t="shared" si="63"/>
        <v>227</v>
      </c>
      <c r="DQ84">
        <f t="shared" si="63"/>
        <v>229</v>
      </c>
      <c r="DR84">
        <f t="shared" si="63"/>
        <v>231</v>
      </c>
      <c r="DS84">
        <f t="shared" si="63"/>
        <v>233</v>
      </c>
      <c r="DT84">
        <f t="shared" si="63"/>
        <v>235</v>
      </c>
      <c r="DU84">
        <f t="shared" si="63"/>
        <v>237</v>
      </c>
      <c r="DV84">
        <f t="shared" si="63"/>
        <v>239</v>
      </c>
      <c r="DW84">
        <f t="shared" si="63"/>
        <v>241</v>
      </c>
      <c r="DX84">
        <f t="shared" si="63"/>
        <v>243</v>
      </c>
      <c r="DY84">
        <f t="shared" si="63"/>
        <v>245</v>
      </c>
      <c r="DZ84">
        <f t="shared" si="63"/>
        <v>247</v>
      </c>
      <c r="EA84">
        <f t="shared" si="63"/>
        <v>249</v>
      </c>
      <c r="EB84">
        <f t="shared" si="63"/>
        <v>251</v>
      </c>
      <c r="EC84">
        <f t="shared" si="63"/>
        <v>253</v>
      </c>
      <c r="ED84">
        <f t="shared" si="63"/>
        <v>255</v>
      </c>
      <c r="EE84">
        <f t="shared" si="63"/>
        <v>257</v>
      </c>
      <c r="EF84">
        <f t="shared" si="63"/>
        <v>259</v>
      </c>
      <c r="EG84">
        <f t="shared" si="63"/>
        <v>261</v>
      </c>
      <c r="EH84">
        <f t="shared" si="63"/>
        <v>263</v>
      </c>
      <c r="EI84">
        <f t="shared" si="63"/>
        <v>265</v>
      </c>
      <c r="EJ84">
        <f t="shared" ref="EJ84:GA84" si="64">EI84+$H$84</f>
        <v>267</v>
      </c>
      <c r="EK84">
        <f t="shared" si="64"/>
        <v>269</v>
      </c>
      <c r="EL84">
        <f t="shared" si="64"/>
        <v>271</v>
      </c>
      <c r="EM84">
        <f t="shared" si="64"/>
        <v>273</v>
      </c>
      <c r="EN84">
        <f t="shared" si="64"/>
        <v>275</v>
      </c>
      <c r="EO84">
        <f t="shared" si="64"/>
        <v>277</v>
      </c>
      <c r="EP84">
        <f t="shared" si="64"/>
        <v>279</v>
      </c>
      <c r="EQ84">
        <f t="shared" si="64"/>
        <v>281</v>
      </c>
      <c r="ER84">
        <f t="shared" si="64"/>
        <v>283</v>
      </c>
      <c r="ES84">
        <f t="shared" si="64"/>
        <v>285</v>
      </c>
      <c r="ET84">
        <f t="shared" si="64"/>
        <v>287</v>
      </c>
      <c r="EU84">
        <f t="shared" si="64"/>
        <v>289</v>
      </c>
      <c r="EV84">
        <f t="shared" si="64"/>
        <v>291</v>
      </c>
      <c r="EW84">
        <f t="shared" si="64"/>
        <v>293</v>
      </c>
      <c r="EX84">
        <f t="shared" si="64"/>
        <v>295</v>
      </c>
      <c r="EY84">
        <f t="shared" si="64"/>
        <v>297</v>
      </c>
      <c r="EZ84">
        <f t="shared" si="64"/>
        <v>299</v>
      </c>
      <c r="FA84">
        <f t="shared" si="64"/>
        <v>301</v>
      </c>
      <c r="FB84">
        <f t="shared" si="64"/>
        <v>303</v>
      </c>
      <c r="FC84">
        <f t="shared" si="64"/>
        <v>305</v>
      </c>
      <c r="FD84">
        <f t="shared" si="64"/>
        <v>307</v>
      </c>
      <c r="FE84">
        <f t="shared" si="64"/>
        <v>309</v>
      </c>
      <c r="FF84">
        <f t="shared" si="64"/>
        <v>311</v>
      </c>
      <c r="FG84">
        <f t="shared" si="64"/>
        <v>313</v>
      </c>
      <c r="FH84">
        <f t="shared" si="64"/>
        <v>315</v>
      </c>
      <c r="FI84">
        <f t="shared" si="64"/>
        <v>317</v>
      </c>
      <c r="FJ84">
        <f t="shared" si="64"/>
        <v>319</v>
      </c>
      <c r="FK84">
        <f t="shared" si="64"/>
        <v>321</v>
      </c>
      <c r="FL84">
        <f t="shared" si="64"/>
        <v>323</v>
      </c>
      <c r="FM84">
        <f t="shared" si="64"/>
        <v>325</v>
      </c>
      <c r="FN84">
        <f t="shared" si="64"/>
        <v>327</v>
      </c>
      <c r="FO84">
        <f t="shared" si="64"/>
        <v>329</v>
      </c>
      <c r="FP84">
        <f t="shared" si="64"/>
        <v>331</v>
      </c>
      <c r="FQ84">
        <f t="shared" si="64"/>
        <v>333</v>
      </c>
      <c r="FR84">
        <f t="shared" si="64"/>
        <v>335</v>
      </c>
      <c r="FS84">
        <f t="shared" si="64"/>
        <v>337</v>
      </c>
      <c r="FT84">
        <f t="shared" si="64"/>
        <v>339</v>
      </c>
      <c r="FU84">
        <f t="shared" si="64"/>
        <v>341</v>
      </c>
      <c r="FV84">
        <f t="shared" si="64"/>
        <v>343</v>
      </c>
      <c r="FW84">
        <f t="shared" si="64"/>
        <v>345</v>
      </c>
      <c r="FX84">
        <f t="shared" si="64"/>
        <v>347</v>
      </c>
      <c r="FY84">
        <f t="shared" si="64"/>
        <v>349</v>
      </c>
      <c r="FZ84">
        <f t="shared" si="64"/>
        <v>351</v>
      </c>
      <c r="GA84">
        <f t="shared" si="64"/>
        <v>353</v>
      </c>
      <c r="GB84">
        <f t="shared" ref="GB84" si="65">GA84+$H$84</f>
        <v>355</v>
      </c>
      <c r="GC84">
        <f t="shared" ref="GC84" si="66">GB84+$H$84</f>
        <v>357</v>
      </c>
      <c r="GD84">
        <f t="shared" ref="GD84" si="67">GC84+$H$84</f>
        <v>359</v>
      </c>
      <c r="GE84">
        <f t="shared" ref="GE84" si="68">GD84+$H$84</f>
        <v>361</v>
      </c>
      <c r="GF84">
        <f t="shared" ref="GF84" si="69">GE84+$H$84</f>
        <v>363</v>
      </c>
      <c r="GG84">
        <f t="shared" ref="GG84" si="70">GF84+$H$84</f>
        <v>365</v>
      </c>
      <c r="GH84">
        <f t="shared" ref="GH84" si="71">GG84+$H$84</f>
        <v>367</v>
      </c>
      <c r="GI84">
        <f t="shared" ref="GI84" si="72">GH84+$H$84</f>
        <v>369</v>
      </c>
      <c r="GJ84">
        <f t="shared" ref="GJ84" si="73">GI84+$H$84</f>
        <v>371</v>
      </c>
      <c r="GK84">
        <f t="shared" ref="GK84" si="74">GJ84+$H$84</f>
        <v>373</v>
      </c>
      <c r="GL84">
        <f t="shared" ref="GL84" si="75">GK84+$H$84</f>
        <v>375</v>
      </c>
      <c r="GM84">
        <f t="shared" ref="GM84" si="76">GL84+$H$84</f>
        <v>377</v>
      </c>
      <c r="GN84">
        <f t="shared" ref="GN84" si="77">GM84+$H$84</f>
        <v>379</v>
      </c>
      <c r="GO84">
        <f t="shared" ref="GO84" si="78">GN84+$H$84</f>
        <v>381</v>
      </c>
    </row>
    <row r="85" spans="1:197" x14ac:dyDescent="0.25">
      <c r="C85" s="10" t="s">
        <v>18</v>
      </c>
      <c r="I85" t="s">
        <v>13</v>
      </c>
      <c r="J85">
        <v>3</v>
      </c>
      <c r="K85">
        <v>3</v>
      </c>
      <c r="L85">
        <v>3</v>
      </c>
      <c r="M85">
        <v>3</v>
      </c>
      <c r="N85">
        <v>3</v>
      </c>
      <c r="O85">
        <v>3</v>
      </c>
      <c r="P85">
        <v>3</v>
      </c>
      <c r="Q85">
        <v>3</v>
      </c>
      <c r="R85">
        <v>3</v>
      </c>
      <c r="S85">
        <v>3</v>
      </c>
      <c r="T85">
        <v>3</v>
      </c>
      <c r="U85">
        <v>3</v>
      </c>
      <c r="V85">
        <v>3</v>
      </c>
      <c r="W85">
        <v>3</v>
      </c>
      <c r="X85">
        <v>3</v>
      </c>
      <c r="Y85">
        <v>3</v>
      </c>
      <c r="Z85">
        <v>3</v>
      </c>
      <c r="AA85">
        <v>3</v>
      </c>
      <c r="AB85">
        <v>3</v>
      </c>
      <c r="AC85">
        <v>3</v>
      </c>
      <c r="AD85">
        <v>3</v>
      </c>
      <c r="AE85">
        <v>3</v>
      </c>
      <c r="AF85">
        <v>3</v>
      </c>
      <c r="AG85">
        <v>3</v>
      </c>
      <c r="AH85">
        <v>3</v>
      </c>
      <c r="AI85">
        <v>3</v>
      </c>
      <c r="AJ85" s="58">
        <v>3</v>
      </c>
      <c r="AK85" s="54">
        <v>3</v>
      </c>
      <c r="AL85">
        <v>3</v>
      </c>
      <c r="AM85">
        <v>3</v>
      </c>
      <c r="AN85">
        <v>3</v>
      </c>
      <c r="AO85">
        <v>3</v>
      </c>
      <c r="AP85" s="54">
        <v>3</v>
      </c>
      <c r="AQ85">
        <v>3</v>
      </c>
      <c r="AR85">
        <v>3</v>
      </c>
      <c r="AS85">
        <v>3</v>
      </c>
      <c r="AT85">
        <v>3</v>
      </c>
      <c r="AU85">
        <v>3</v>
      </c>
      <c r="AV85">
        <v>3</v>
      </c>
      <c r="AW85">
        <v>3</v>
      </c>
      <c r="AX85">
        <v>3</v>
      </c>
      <c r="AY85">
        <v>3</v>
      </c>
      <c r="AZ85">
        <v>3</v>
      </c>
      <c r="BA85">
        <v>3</v>
      </c>
      <c r="BB85">
        <v>3</v>
      </c>
      <c r="BC85">
        <v>3</v>
      </c>
      <c r="BD85">
        <v>3</v>
      </c>
      <c r="BE85">
        <v>3</v>
      </c>
      <c r="BF85">
        <v>3</v>
      </c>
      <c r="BG85">
        <v>3</v>
      </c>
      <c r="BH85">
        <v>3</v>
      </c>
      <c r="BI85">
        <v>3</v>
      </c>
      <c r="BJ85">
        <v>3</v>
      </c>
      <c r="BK85">
        <v>3</v>
      </c>
      <c r="BL85">
        <v>3</v>
      </c>
      <c r="BM85">
        <v>3</v>
      </c>
      <c r="BN85">
        <v>3</v>
      </c>
      <c r="BO85">
        <v>3</v>
      </c>
      <c r="BP85">
        <v>3</v>
      </c>
      <c r="BQ85">
        <v>3</v>
      </c>
      <c r="BR85">
        <v>3</v>
      </c>
      <c r="BS85">
        <v>3</v>
      </c>
      <c r="BT85">
        <v>3</v>
      </c>
      <c r="BU85">
        <v>3</v>
      </c>
      <c r="BV85">
        <v>3</v>
      </c>
      <c r="BW85">
        <v>3</v>
      </c>
      <c r="BX85">
        <v>3</v>
      </c>
      <c r="BY85">
        <v>3</v>
      </c>
      <c r="BZ85">
        <v>3</v>
      </c>
      <c r="CA85">
        <v>3</v>
      </c>
      <c r="CB85">
        <v>3</v>
      </c>
      <c r="CC85">
        <v>3</v>
      </c>
      <c r="CD85">
        <v>3</v>
      </c>
      <c r="CE85">
        <v>3</v>
      </c>
      <c r="CF85">
        <v>3</v>
      </c>
      <c r="CG85">
        <v>3</v>
      </c>
      <c r="CH85">
        <v>3</v>
      </c>
      <c r="CI85">
        <v>3</v>
      </c>
      <c r="CJ85">
        <v>3</v>
      </c>
      <c r="CK85">
        <v>3</v>
      </c>
      <c r="CL85">
        <v>3</v>
      </c>
      <c r="CM85">
        <v>3</v>
      </c>
      <c r="CN85">
        <v>3</v>
      </c>
      <c r="CO85">
        <v>3</v>
      </c>
      <c r="CP85">
        <v>3</v>
      </c>
      <c r="CQ85">
        <v>3</v>
      </c>
      <c r="CR85">
        <v>3</v>
      </c>
      <c r="CS85">
        <v>3</v>
      </c>
      <c r="CT85">
        <v>3</v>
      </c>
      <c r="CU85">
        <v>3</v>
      </c>
      <c r="CV85">
        <v>3</v>
      </c>
      <c r="CW85">
        <v>3</v>
      </c>
      <c r="CX85">
        <v>3</v>
      </c>
      <c r="CY85">
        <v>3</v>
      </c>
      <c r="CZ85">
        <v>3</v>
      </c>
      <c r="DA85">
        <v>3</v>
      </c>
      <c r="DB85" s="54">
        <v>3</v>
      </c>
      <c r="DC85">
        <v>3</v>
      </c>
      <c r="DD85">
        <v>3</v>
      </c>
      <c r="DE85">
        <v>3</v>
      </c>
      <c r="DF85">
        <v>3</v>
      </c>
      <c r="DG85">
        <v>3</v>
      </c>
      <c r="DH85">
        <v>3</v>
      </c>
      <c r="DI85">
        <v>3</v>
      </c>
      <c r="DJ85">
        <v>3</v>
      </c>
      <c r="DK85">
        <v>3</v>
      </c>
      <c r="DL85">
        <v>3</v>
      </c>
      <c r="DM85">
        <v>3</v>
      </c>
      <c r="DN85">
        <v>3</v>
      </c>
      <c r="DO85">
        <v>3</v>
      </c>
      <c r="DP85">
        <v>3</v>
      </c>
      <c r="DQ85">
        <v>3</v>
      </c>
      <c r="DR85">
        <v>3</v>
      </c>
      <c r="DS85">
        <v>3</v>
      </c>
      <c r="DT85">
        <v>3</v>
      </c>
      <c r="DU85">
        <v>3</v>
      </c>
      <c r="DV85">
        <v>3</v>
      </c>
      <c r="DW85">
        <v>3</v>
      </c>
      <c r="DX85">
        <v>3</v>
      </c>
      <c r="DY85">
        <v>3</v>
      </c>
      <c r="DZ85">
        <v>3</v>
      </c>
      <c r="EA85">
        <v>3</v>
      </c>
      <c r="EB85">
        <v>3</v>
      </c>
      <c r="EC85">
        <v>3</v>
      </c>
      <c r="ED85">
        <v>3</v>
      </c>
      <c r="EE85">
        <v>3</v>
      </c>
      <c r="EF85">
        <v>3</v>
      </c>
      <c r="EG85">
        <v>3</v>
      </c>
      <c r="EH85">
        <v>3</v>
      </c>
      <c r="EI85">
        <v>3</v>
      </c>
      <c r="EJ85">
        <v>3</v>
      </c>
      <c r="EK85">
        <v>3</v>
      </c>
      <c r="EL85">
        <v>3</v>
      </c>
      <c r="EM85">
        <v>3</v>
      </c>
      <c r="EN85">
        <v>3</v>
      </c>
      <c r="EO85">
        <v>3</v>
      </c>
      <c r="EP85">
        <v>3</v>
      </c>
      <c r="EQ85">
        <v>3</v>
      </c>
      <c r="ER85">
        <v>3</v>
      </c>
      <c r="ES85">
        <v>3</v>
      </c>
      <c r="ET85">
        <v>3</v>
      </c>
      <c r="EU85">
        <v>3</v>
      </c>
      <c r="EV85">
        <v>3</v>
      </c>
      <c r="EW85">
        <v>3</v>
      </c>
      <c r="EX85">
        <v>3</v>
      </c>
      <c r="EY85">
        <v>3</v>
      </c>
      <c r="EZ85">
        <v>3</v>
      </c>
      <c r="FA85">
        <v>3</v>
      </c>
      <c r="FB85">
        <v>3</v>
      </c>
      <c r="FC85">
        <v>3</v>
      </c>
      <c r="FD85">
        <v>3</v>
      </c>
      <c r="FE85">
        <v>3</v>
      </c>
      <c r="FF85">
        <v>3</v>
      </c>
      <c r="FG85">
        <v>3</v>
      </c>
      <c r="FH85">
        <v>3</v>
      </c>
      <c r="FI85">
        <v>3</v>
      </c>
      <c r="FJ85">
        <v>3</v>
      </c>
      <c r="FK85">
        <v>3</v>
      </c>
      <c r="FL85">
        <v>3</v>
      </c>
      <c r="FM85">
        <v>3</v>
      </c>
      <c r="FN85">
        <v>3</v>
      </c>
      <c r="FO85">
        <v>3</v>
      </c>
      <c r="FP85">
        <v>3</v>
      </c>
      <c r="FQ85">
        <v>3</v>
      </c>
      <c r="FR85">
        <v>3</v>
      </c>
      <c r="FS85">
        <v>3</v>
      </c>
      <c r="FT85">
        <v>3</v>
      </c>
      <c r="FU85">
        <v>3</v>
      </c>
      <c r="FV85">
        <v>3</v>
      </c>
      <c r="FW85">
        <v>3</v>
      </c>
      <c r="FX85">
        <v>3</v>
      </c>
      <c r="FY85">
        <v>3</v>
      </c>
      <c r="FZ85">
        <v>3</v>
      </c>
      <c r="GA85">
        <v>3</v>
      </c>
      <c r="GB85">
        <v>4</v>
      </c>
      <c r="GC85">
        <v>5</v>
      </c>
      <c r="GD85">
        <v>6</v>
      </c>
      <c r="GE85">
        <v>7</v>
      </c>
      <c r="GF85">
        <v>8</v>
      </c>
      <c r="GG85">
        <v>9</v>
      </c>
      <c r="GH85">
        <v>10</v>
      </c>
      <c r="GI85">
        <v>11</v>
      </c>
      <c r="GJ85">
        <v>12</v>
      </c>
      <c r="GK85">
        <v>13</v>
      </c>
      <c r="GL85">
        <v>14</v>
      </c>
      <c r="GM85">
        <v>15</v>
      </c>
      <c r="GN85">
        <v>16</v>
      </c>
      <c r="GO85">
        <v>17</v>
      </c>
    </row>
    <row r="86" spans="1:197" x14ac:dyDescent="0.25">
      <c r="B86" s="21">
        <v>0.1</v>
      </c>
      <c r="C86" s="10">
        <f>$O$2</f>
        <v>10</v>
      </c>
      <c r="I86" t="s">
        <v>29</v>
      </c>
      <c r="J86">
        <f>J84*J85</f>
        <v>21</v>
      </c>
      <c r="K86">
        <f t="shared" ref="K86:L86" si="79">K84*K85</f>
        <v>27</v>
      </c>
      <c r="L86">
        <f t="shared" si="79"/>
        <v>33</v>
      </c>
      <c r="M86">
        <f>M84*M85</f>
        <v>39</v>
      </c>
      <c r="N86">
        <f t="shared" ref="N86:BV86" si="80">N84*N85</f>
        <v>45</v>
      </c>
      <c r="O86">
        <f t="shared" si="80"/>
        <v>51</v>
      </c>
      <c r="P86">
        <f t="shared" si="80"/>
        <v>57</v>
      </c>
      <c r="Q86">
        <f t="shared" si="80"/>
        <v>63</v>
      </c>
      <c r="R86">
        <f t="shared" si="80"/>
        <v>69</v>
      </c>
      <c r="S86">
        <f t="shared" si="80"/>
        <v>75</v>
      </c>
      <c r="T86">
        <f t="shared" si="80"/>
        <v>81</v>
      </c>
      <c r="U86">
        <f t="shared" si="80"/>
        <v>87</v>
      </c>
      <c r="V86">
        <f t="shared" si="80"/>
        <v>93</v>
      </c>
      <c r="W86">
        <f t="shared" si="80"/>
        <v>99</v>
      </c>
      <c r="X86">
        <f t="shared" si="80"/>
        <v>105</v>
      </c>
      <c r="Y86">
        <f t="shared" si="80"/>
        <v>111</v>
      </c>
      <c r="Z86">
        <f t="shared" si="80"/>
        <v>117</v>
      </c>
      <c r="AA86">
        <f t="shared" si="80"/>
        <v>123</v>
      </c>
      <c r="AB86">
        <f t="shared" si="80"/>
        <v>129</v>
      </c>
      <c r="AC86">
        <f t="shared" si="80"/>
        <v>135</v>
      </c>
      <c r="AD86">
        <f t="shared" si="80"/>
        <v>141</v>
      </c>
      <c r="AE86">
        <f t="shared" si="80"/>
        <v>147</v>
      </c>
      <c r="AF86">
        <f t="shared" si="80"/>
        <v>153</v>
      </c>
      <c r="AG86">
        <f t="shared" si="80"/>
        <v>159</v>
      </c>
      <c r="AH86">
        <f t="shared" si="80"/>
        <v>165</v>
      </c>
      <c r="AI86">
        <f t="shared" si="80"/>
        <v>171</v>
      </c>
      <c r="AJ86" s="58">
        <f t="shared" si="80"/>
        <v>177</v>
      </c>
      <c r="AK86" s="54">
        <f t="shared" si="80"/>
        <v>183</v>
      </c>
      <c r="AL86">
        <f t="shared" si="80"/>
        <v>189</v>
      </c>
      <c r="AM86">
        <f t="shared" si="80"/>
        <v>195</v>
      </c>
      <c r="AN86">
        <f t="shared" si="80"/>
        <v>201</v>
      </c>
      <c r="AO86">
        <f t="shared" si="80"/>
        <v>207</v>
      </c>
      <c r="AP86" s="54">
        <f t="shared" si="80"/>
        <v>213</v>
      </c>
      <c r="AQ86">
        <f t="shared" si="80"/>
        <v>219</v>
      </c>
      <c r="AR86">
        <f t="shared" si="80"/>
        <v>225</v>
      </c>
      <c r="AS86">
        <f t="shared" si="80"/>
        <v>231</v>
      </c>
      <c r="AT86">
        <f t="shared" si="80"/>
        <v>237</v>
      </c>
      <c r="AU86">
        <f t="shared" si="80"/>
        <v>243</v>
      </c>
      <c r="AV86">
        <f t="shared" si="80"/>
        <v>249</v>
      </c>
      <c r="AW86">
        <f t="shared" si="80"/>
        <v>255</v>
      </c>
      <c r="AX86">
        <f t="shared" si="80"/>
        <v>261</v>
      </c>
      <c r="AY86">
        <f t="shared" si="80"/>
        <v>267</v>
      </c>
      <c r="AZ86">
        <f t="shared" si="80"/>
        <v>273</v>
      </c>
      <c r="BA86">
        <f t="shared" si="80"/>
        <v>279</v>
      </c>
      <c r="BB86">
        <f t="shared" si="80"/>
        <v>285</v>
      </c>
      <c r="BC86">
        <f t="shared" si="80"/>
        <v>291</v>
      </c>
      <c r="BD86">
        <f t="shared" si="80"/>
        <v>297</v>
      </c>
      <c r="BE86">
        <f t="shared" si="80"/>
        <v>303</v>
      </c>
      <c r="BF86">
        <f t="shared" si="80"/>
        <v>309</v>
      </c>
      <c r="BG86">
        <f t="shared" si="80"/>
        <v>315</v>
      </c>
      <c r="BH86">
        <f t="shared" si="80"/>
        <v>321</v>
      </c>
      <c r="BI86">
        <f t="shared" si="80"/>
        <v>327</v>
      </c>
      <c r="BJ86">
        <f t="shared" si="80"/>
        <v>333</v>
      </c>
      <c r="BK86">
        <f t="shared" si="80"/>
        <v>339</v>
      </c>
      <c r="BL86">
        <f t="shared" si="80"/>
        <v>345</v>
      </c>
      <c r="BM86">
        <f t="shared" si="80"/>
        <v>351</v>
      </c>
      <c r="BN86">
        <f t="shared" si="80"/>
        <v>357</v>
      </c>
      <c r="BO86">
        <f t="shared" si="80"/>
        <v>363</v>
      </c>
      <c r="BP86">
        <f t="shared" si="80"/>
        <v>369</v>
      </c>
      <c r="BQ86">
        <f t="shared" si="80"/>
        <v>375</v>
      </c>
      <c r="BR86">
        <f t="shared" si="80"/>
        <v>381</v>
      </c>
      <c r="BS86">
        <f t="shared" si="80"/>
        <v>387</v>
      </c>
      <c r="BT86">
        <f t="shared" si="80"/>
        <v>393</v>
      </c>
      <c r="BU86">
        <f t="shared" si="80"/>
        <v>399</v>
      </c>
      <c r="BV86">
        <f t="shared" si="80"/>
        <v>405</v>
      </c>
      <c r="BW86">
        <f t="shared" ref="BW86:EH86" si="81">BW84*BW85</f>
        <v>411</v>
      </c>
      <c r="BX86">
        <f t="shared" si="81"/>
        <v>417</v>
      </c>
      <c r="BY86">
        <f t="shared" si="81"/>
        <v>423</v>
      </c>
      <c r="BZ86">
        <f t="shared" si="81"/>
        <v>429</v>
      </c>
      <c r="CA86">
        <f t="shared" si="81"/>
        <v>435</v>
      </c>
      <c r="CB86">
        <f t="shared" si="81"/>
        <v>441</v>
      </c>
      <c r="CC86">
        <f t="shared" si="81"/>
        <v>447</v>
      </c>
      <c r="CD86">
        <f t="shared" si="81"/>
        <v>453</v>
      </c>
      <c r="CE86">
        <f t="shared" si="81"/>
        <v>459</v>
      </c>
      <c r="CF86">
        <f t="shared" si="81"/>
        <v>465</v>
      </c>
      <c r="CG86">
        <f t="shared" si="81"/>
        <v>471</v>
      </c>
      <c r="CH86">
        <f t="shared" si="81"/>
        <v>477</v>
      </c>
      <c r="CI86">
        <f t="shared" si="81"/>
        <v>483</v>
      </c>
      <c r="CJ86">
        <f t="shared" si="81"/>
        <v>489</v>
      </c>
      <c r="CK86">
        <f t="shared" si="81"/>
        <v>495</v>
      </c>
      <c r="CL86">
        <f t="shared" si="81"/>
        <v>501</v>
      </c>
      <c r="CM86">
        <f t="shared" si="81"/>
        <v>507</v>
      </c>
      <c r="CN86">
        <f t="shared" si="81"/>
        <v>513</v>
      </c>
      <c r="CO86">
        <f t="shared" si="81"/>
        <v>519</v>
      </c>
      <c r="CP86">
        <f t="shared" si="81"/>
        <v>525</v>
      </c>
      <c r="CQ86">
        <f t="shared" si="81"/>
        <v>531</v>
      </c>
      <c r="CR86">
        <f t="shared" si="81"/>
        <v>537</v>
      </c>
      <c r="CS86">
        <f t="shared" si="81"/>
        <v>543</v>
      </c>
      <c r="CT86">
        <f t="shared" si="81"/>
        <v>549</v>
      </c>
      <c r="CU86">
        <f t="shared" si="81"/>
        <v>555</v>
      </c>
      <c r="CV86">
        <f t="shared" si="81"/>
        <v>561</v>
      </c>
      <c r="CW86">
        <f t="shared" si="81"/>
        <v>567</v>
      </c>
      <c r="CX86">
        <f t="shared" si="81"/>
        <v>573</v>
      </c>
      <c r="CY86">
        <f t="shared" si="81"/>
        <v>579</v>
      </c>
      <c r="CZ86">
        <f t="shared" si="81"/>
        <v>585</v>
      </c>
      <c r="DA86">
        <f t="shared" si="81"/>
        <v>591</v>
      </c>
      <c r="DB86" s="54">
        <f t="shared" si="81"/>
        <v>597</v>
      </c>
      <c r="DC86">
        <f t="shared" si="81"/>
        <v>603</v>
      </c>
      <c r="DD86">
        <f t="shared" si="81"/>
        <v>609</v>
      </c>
      <c r="DE86">
        <f t="shared" si="81"/>
        <v>615</v>
      </c>
      <c r="DF86">
        <f t="shared" si="81"/>
        <v>621</v>
      </c>
      <c r="DG86">
        <f t="shared" si="81"/>
        <v>627</v>
      </c>
      <c r="DH86">
        <f t="shared" si="81"/>
        <v>633</v>
      </c>
      <c r="DI86">
        <f t="shared" si="81"/>
        <v>639</v>
      </c>
      <c r="DJ86">
        <f t="shared" si="81"/>
        <v>645</v>
      </c>
      <c r="DK86">
        <f t="shared" si="81"/>
        <v>651</v>
      </c>
      <c r="DL86">
        <f t="shared" si="81"/>
        <v>657</v>
      </c>
      <c r="DM86">
        <f t="shared" si="81"/>
        <v>663</v>
      </c>
      <c r="DN86">
        <f t="shared" si="81"/>
        <v>669</v>
      </c>
      <c r="DO86">
        <f t="shared" si="81"/>
        <v>675</v>
      </c>
      <c r="DP86">
        <f t="shared" si="81"/>
        <v>681</v>
      </c>
      <c r="DQ86">
        <f t="shared" si="81"/>
        <v>687</v>
      </c>
      <c r="DR86">
        <f t="shared" si="81"/>
        <v>693</v>
      </c>
      <c r="DS86">
        <f t="shared" si="81"/>
        <v>699</v>
      </c>
      <c r="DT86">
        <f t="shared" si="81"/>
        <v>705</v>
      </c>
      <c r="DU86">
        <f t="shared" si="81"/>
        <v>711</v>
      </c>
      <c r="DV86">
        <f t="shared" si="81"/>
        <v>717</v>
      </c>
      <c r="DW86">
        <f t="shared" si="81"/>
        <v>723</v>
      </c>
      <c r="DX86">
        <f t="shared" si="81"/>
        <v>729</v>
      </c>
      <c r="DY86">
        <f t="shared" si="81"/>
        <v>735</v>
      </c>
      <c r="DZ86">
        <f t="shared" si="81"/>
        <v>741</v>
      </c>
      <c r="EA86">
        <f t="shared" si="81"/>
        <v>747</v>
      </c>
      <c r="EB86">
        <f t="shared" si="81"/>
        <v>753</v>
      </c>
      <c r="EC86">
        <f t="shared" si="81"/>
        <v>759</v>
      </c>
      <c r="ED86">
        <f t="shared" si="81"/>
        <v>765</v>
      </c>
      <c r="EE86">
        <f t="shared" si="81"/>
        <v>771</v>
      </c>
      <c r="EF86">
        <f t="shared" si="81"/>
        <v>777</v>
      </c>
      <c r="EG86">
        <f t="shared" si="81"/>
        <v>783</v>
      </c>
      <c r="EH86">
        <f t="shared" si="81"/>
        <v>789</v>
      </c>
      <c r="EI86">
        <f t="shared" ref="EI86:GA86" si="82">EI84*EI85</f>
        <v>795</v>
      </c>
      <c r="EJ86">
        <f t="shared" si="82"/>
        <v>801</v>
      </c>
      <c r="EK86">
        <f t="shared" si="82"/>
        <v>807</v>
      </c>
      <c r="EL86">
        <f t="shared" si="82"/>
        <v>813</v>
      </c>
      <c r="EM86">
        <f t="shared" si="82"/>
        <v>819</v>
      </c>
      <c r="EN86">
        <f t="shared" si="82"/>
        <v>825</v>
      </c>
      <c r="EO86">
        <f t="shared" si="82"/>
        <v>831</v>
      </c>
      <c r="EP86">
        <f t="shared" si="82"/>
        <v>837</v>
      </c>
      <c r="EQ86">
        <f t="shared" si="82"/>
        <v>843</v>
      </c>
      <c r="ER86">
        <f t="shared" si="82"/>
        <v>849</v>
      </c>
      <c r="ES86">
        <f t="shared" si="82"/>
        <v>855</v>
      </c>
      <c r="ET86">
        <f t="shared" si="82"/>
        <v>861</v>
      </c>
      <c r="EU86">
        <f t="shared" si="82"/>
        <v>867</v>
      </c>
      <c r="EV86">
        <f t="shared" si="82"/>
        <v>873</v>
      </c>
      <c r="EW86">
        <f t="shared" si="82"/>
        <v>879</v>
      </c>
      <c r="EX86">
        <f t="shared" si="82"/>
        <v>885</v>
      </c>
      <c r="EY86">
        <f t="shared" si="82"/>
        <v>891</v>
      </c>
      <c r="EZ86">
        <f t="shared" si="82"/>
        <v>897</v>
      </c>
      <c r="FA86">
        <f t="shared" si="82"/>
        <v>903</v>
      </c>
      <c r="FB86">
        <f t="shared" si="82"/>
        <v>909</v>
      </c>
      <c r="FC86">
        <f t="shared" si="82"/>
        <v>915</v>
      </c>
      <c r="FD86">
        <f t="shared" si="82"/>
        <v>921</v>
      </c>
      <c r="FE86">
        <f t="shared" si="82"/>
        <v>927</v>
      </c>
      <c r="FF86">
        <f t="shared" si="82"/>
        <v>933</v>
      </c>
      <c r="FG86">
        <f t="shared" si="82"/>
        <v>939</v>
      </c>
      <c r="FH86">
        <f t="shared" si="82"/>
        <v>945</v>
      </c>
      <c r="FI86">
        <f t="shared" si="82"/>
        <v>951</v>
      </c>
      <c r="FJ86">
        <f t="shared" si="82"/>
        <v>957</v>
      </c>
      <c r="FK86">
        <f t="shared" si="82"/>
        <v>963</v>
      </c>
      <c r="FL86">
        <f t="shared" si="82"/>
        <v>969</v>
      </c>
      <c r="FM86">
        <f t="shared" si="82"/>
        <v>975</v>
      </c>
      <c r="FN86">
        <f t="shared" si="82"/>
        <v>981</v>
      </c>
      <c r="FO86">
        <f t="shared" si="82"/>
        <v>987</v>
      </c>
      <c r="FP86">
        <f t="shared" si="82"/>
        <v>993</v>
      </c>
      <c r="FQ86">
        <f t="shared" si="82"/>
        <v>999</v>
      </c>
      <c r="FR86">
        <f t="shared" si="82"/>
        <v>1005</v>
      </c>
      <c r="FS86">
        <f t="shared" si="82"/>
        <v>1011</v>
      </c>
      <c r="FT86">
        <f t="shared" si="82"/>
        <v>1017</v>
      </c>
      <c r="FU86">
        <f t="shared" si="82"/>
        <v>1023</v>
      </c>
      <c r="FV86">
        <f t="shared" si="82"/>
        <v>1029</v>
      </c>
      <c r="FW86">
        <f t="shared" si="82"/>
        <v>1035</v>
      </c>
      <c r="FX86">
        <f t="shared" si="82"/>
        <v>1041</v>
      </c>
      <c r="FY86">
        <f t="shared" si="82"/>
        <v>1047</v>
      </c>
      <c r="FZ86">
        <f t="shared" si="82"/>
        <v>1053</v>
      </c>
      <c r="GA86">
        <f t="shared" si="82"/>
        <v>1059</v>
      </c>
      <c r="GB86">
        <f t="shared" ref="GB86:GJ86" si="83">GB84*GB85</f>
        <v>1420</v>
      </c>
      <c r="GC86">
        <f t="shared" si="83"/>
        <v>1785</v>
      </c>
      <c r="GD86">
        <f t="shared" si="83"/>
        <v>2154</v>
      </c>
      <c r="GE86">
        <f t="shared" si="83"/>
        <v>2527</v>
      </c>
      <c r="GF86">
        <f t="shared" si="83"/>
        <v>2904</v>
      </c>
      <c r="GG86">
        <f t="shared" si="83"/>
        <v>3285</v>
      </c>
      <c r="GH86">
        <f t="shared" si="83"/>
        <v>3670</v>
      </c>
      <c r="GI86">
        <f t="shared" si="83"/>
        <v>4059</v>
      </c>
      <c r="GJ86">
        <f t="shared" si="83"/>
        <v>4452</v>
      </c>
      <c r="GK86">
        <f t="shared" ref="GK86:GO86" si="84">GK84*GK85</f>
        <v>4849</v>
      </c>
      <c r="GL86">
        <f t="shared" si="84"/>
        <v>5250</v>
      </c>
      <c r="GM86">
        <f t="shared" si="84"/>
        <v>5655</v>
      </c>
      <c r="GN86">
        <f t="shared" si="84"/>
        <v>6064</v>
      </c>
      <c r="GO86">
        <f t="shared" si="84"/>
        <v>6477</v>
      </c>
    </row>
    <row r="87" spans="1:197" ht="18" x14ac:dyDescent="0.35">
      <c r="A87" s="10" t="s">
        <v>12</v>
      </c>
      <c r="B87" s="22">
        <f>C86*B86</f>
        <v>1</v>
      </c>
    </row>
    <row r="88" spans="1:197" x14ac:dyDescent="0.25">
      <c r="J88">
        <f>synthèse!C9</f>
        <v>100</v>
      </c>
      <c r="K88">
        <f>J88</f>
        <v>100</v>
      </c>
    </row>
    <row r="89" spans="1:197" ht="18" x14ac:dyDescent="0.25">
      <c r="B89" s="2" t="s">
        <v>14</v>
      </c>
      <c r="C89" s="2" t="s">
        <v>12</v>
      </c>
      <c r="D89" s="2" t="s">
        <v>16</v>
      </c>
      <c r="E89" s="2" t="s">
        <v>28</v>
      </c>
      <c r="F89" s="2" t="s">
        <v>13</v>
      </c>
      <c r="G89" s="2" t="s">
        <v>15</v>
      </c>
      <c r="J89" s="53">
        <v>0</v>
      </c>
      <c r="K89" s="53">
        <f>J82</f>
        <v>31.74603174603175</v>
      </c>
    </row>
    <row r="90" spans="1:197" x14ac:dyDescent="0.25">
      <c r="B90" s="6">
        <f>$L$2</f>
        <v>215</v>
      </c>
      <c r="C90" s="24">
        <f>$G$2</f>
        <v>1</v>
      </c>
      <c r="D90" s="55">
        <f>$N$2</f>
        <v>1.0500000000000001E-2</v>
      </c>
      <c r="E90" s="26">
        <f>$B$37</f>
        <v>222.2222222222222</v>
      </c>
      <c r="F90" s="5">
        <f>$H$2</f>
        <v>3</v>
      </c>
      <c r="G90" s="10">
        <f>C84</f>
        <v>0.75</v>
      </c>
    </row>
    <row r="91" spans="1:197" x14ac:dyDescent="0.25">
      <c r="A91" s="10" t="s">
        <v>30</v>
      </c>
      <c r="B91" s="29">
        <f>B90/C90/D90/E90/F90/G90</f>
        <v>40.952380952380949</v>
      </c>
      <c r="J91">
        <v>222</v>
      </c>
      <c r="K91">
        <v>222</v>
      </c>
    </row>
    <row r="92" spans="1:197" x14ac:dyDescent="0.25">
      <c r="J92" s="53">
        <v>666</v>
      </c>
      <c r="K92" s="53">
        <v>660</v>
      </c>
    </row>
    <row r="93" spans="1:197" x14ac:dyDescent="0.25">
      <c r="B93" s="2" t="s">
        <v>14</v>
      </c>
      <c r="C93" s="13">
        <v>1.5E-3</v>
      </c>
      <c r="D93" s="2" t="s">
        <v>16</v>
      </c>
      <c r="E93" s="2" t="s">
        <v>15</v>
      </c>
      <c r="I93" s="54">
        <v>1</v>
      </c>
      <c r="J93" s="199">
        <f>B99/C99/D99/E99/H72/J26</f>
        <v>27.777777777777779</v>
      </c>
      <c r="K93" s="199">
        <f>J93</f>
        <v>27.777777777777779</v>
      </c>
    </row>
    <row r="94" spans="1:197" x14ac:dyDescent="0.25">
      <c r="B94" s="6">
        <f>$L$2</f>
        <v>215</v>
      </c>
      <c r="C94" s="31">
        <f>$I$2</f>
        <v>1.5E-3</v>
      </c>
      <c r="D94" s="55">
        <f>$N$2</f>
        <v>1.0500000000000001E-2</v>
      </c>
      <c r="E94" s="2">
        <f>C84</f>
        <v>0.75</v>
      </c>
      <c r="I94" s="54">
        <v>0.75</v>
      </c>
      <c r="J94" s="199">
        <f>B99/C99/D99/E99/G90/J26</f>
        <v>37.037037037037038</v>
      </c>
      <c r="K94" s="199">
        <f t="shared" ref="K94:K97" si="85">J94</f>
        <v>37.037037037037038</v>
      </c>
    </row>
    <row r="95" spans="1:197" x14ac:dyDescent="0.25">
      <c r="A95" s="10" t="s">
        <v>31</v>
      </c>
      <c r="B95" s="29">
        <f>B94*C94/D94/E94</f>
        <v>40.952380952380949</v>
      </c>
      <c r="I95" s="54">
        <v>0.5</v>
      </c>
      <c r="J95" s="199">
        <f>B99/C99/D99/E99/G113/J26</f>
        <v>55.555555555555557</v>
      </c>
      <c r="K95" s="199">
        <f t="shared" si="85"/>
        <v>55.555555555555557</v>
      </c>
    </row>
    <row r="96" spans="1:197" x14ac:dyDescent="0.25">
      <c r="I96" s="54">
        <v>0.25</v>
      </c>
      <c r="J96" s="199">
        <f>B99/C99/D99/E99/G137/J26</f>
        <v>111.11111111111111</v>
      </c>
      <c r="K96" s="199">
        <f t="shared" si="85"/>
        <v>111.11111111111111</v>
      </c>
    </row>
    <row r="97" spans="1:197" x14ac:dyDescent="0.25">
      <c r="I97" s="54">
        <v>0.125</v>
      </c>
      <c r="J97" s="199">
        <f>B99/C99/D99/E99/C155/J26</f>
        <v>222.22222222222223</v>
      </c>
      <c r="K97" s="199">
        <f t="shared" si="85"/>
        <v>222.22222222222223</v>
      </c>
    </row>
    <row r="98" spans="1:197" ht="18" x14ac:dyDescent="0.25">
      <c r="B98" s="2" t="s">
        <v>14</v>
      </c>
      <c r="C98" s="1"/>
      <c r="D98" s="2" t="s">
        <v>12</v>
      </c>
      <c r="E98" s="2" t="s">
        <v>16</v>
      </c>
      <c r="F98" s="2" t="s">
        <v>28</v>
      </c>
      <c r="G98" s="2" t="s">
        <v>13</v>
      </c>
      <c r="H98" s="2" t="s">
        <v>15</v>
      </c>
      <c r="I98" t="s">
        <v>30</v>
      </c>
      <c r="J98" s="30">
        <f>$B$90/$C$90/J83/$G$90/$D$90</f>
        <v>1300.0755857898714</v>
      </c>
      <c r="K98" s="30">
        <f t="shared" ref="K98:BV98" si="86">$B$90/$C$90/K83/$G$90/$D$90</f>
        <v>1011.1699000587888</v>
      </c>
      <c r="L98" s="30">
        <f t="shared" si="86"/>
        <v>827.32082732082722</v>
      </c>
      <c r="M98" s="30">
        <f t="shared" si="86"/>
        <v>700.04070004070002</v>
      </c>
      <c r="N98" s="30">
        <f t="shared" si="86"/>
        <v>606.70194003527331</v>
      </c>
      <c r="O98" s="30">
        <f t="shared" si="86"/>
        <v>535.3252412075941</v>
      </c>
      <c r="P98" s="30">
        <f t="shared" si="86"/>
        <v>478.97521581732104</v>
      </c>
      <c r="Q98" s="30">
        <f t="shared" si="86"/>
        <v>433.35852859662378</v>
      </c>
      <c r="R98" s="30">
        <f t="shared" si="86"/>
        <v>395.67517828387389</v>
      </c>
      <c r="S98" s="30">
        <f t="shared" si="86"/>
        <v>364.021164021164</v>
      </c>
      <c r="T98" s="30">
        <f t="shared" si="86"/>
        <v>337.05663335292962</v>
      </c>
      <c r="U98" s="30">
        <f t="shared" si="86"/>
        <v>313.81134829410689</v>
      </c>
      <c r="V98" s="30">
        <f t="shared" si="86"/>
        <v>293.56545485577743</v>
      </c>
      <c r="W98" s="30">
        <f t="shared" si="86"/>
        <v>275.77360910694244</v>
      </c>
      <c r="X98" s="30">
        <f t="shared" si="86"/>
        <v>260.01511715797426</v>
      </c>
      <c r="Y98" s="30">
        <f t="shared" si="86"/>
        <v>245.96024596024594</v>
      </c>
      <c r="Z98" s="30">
        <f t="shared" si="86"/>
        <v>233.34690001356665</v>
      </c>
      <c r="AA98" s="30">
        <f t="shared" si="86"/>
        <v>221.96412440314882</v>
      </c>
      <c r="AB98" s="30">
        <f t="shared" si="86"/>
        <v>211.64021164021165</v>
      </c>
      <c r="AC98" s="30">
        <f t="shared" si="86"/>
        <v>202.23398001175778</v>
      </c>
      <c r="AD98" s="30">
        <f t="shared" si="86"/>
        <v>193.62827873466173</v>
      </c>
      <c r="AE98" s="30">
        <f t="shared" si="86"/>
        <v>185.72508368426736</v>
      </c>
      <c r="AF98" s="30">
        <f t="shared" si="86"/>
        <v>178.44174706919802</v>
      </c>
      <c r="AG98" s="30">
        <f t="shared" si="86"/>
        <v>171.70809623639809</v>
      </c>
      <c r="AH98" s="30">
        <f t="shared" si="86"/>
        <v>165.46416546416543</v>
      </c>
      <c r="AI98" s="30">
        <f t="shared" si="86"/>
        <v>159.65840527244035</v>
      </c>
      <c r="AJ98" s="30">
        <f t="shared" si="86"/>
        <v>154.2462559411712</v>
      </c>
      <c r="AK98" s="30">
        <f t="shared" si="86"/>
        <v>149.18900164801803</v>
      </c>
      <c r="AL98" s="30">
        <f t="shared" si="86"/>
        <v>144.45284286554127</v>
      </c>
      <c r="AM98" s="30">
        <f t="shared" si="86"/>
        <v>140.00814000814</v>
      </c>
      <c r="AN98" s="30">
        <f t="shared" si="86"/>
        <v>135.82879254521043</v>
      </c>
      <c r="AO98" s="30">
        <f t="shared" si="86"/>
        <v>131.89172609462463</v>
      </c>
      <c r="AP98" s="30">
        <f t="shared" si="86"/>
        <v>128.1764662046352</v>
      </c>
      <c r="AQ98" s="30">
        <f t="shared" si="86"/>
        <v>124.66478219902876</v>
      </c>
      <c r="AR98" s="30">
        <f t="shared" si="86"/>
        <v>121.34038800705467</v>
      </c>
      <c r="AS98" s="30">
        <f t="shared" si="86"/>
        <v>118.18868961726105</v>
      </c>
      <c r="AT98" s="30">
        <f t="shared" si="86"/>
        <v>115.19657089277342</v>
      </c>
      <c r="AU98" s="30">
        <f t="shared" si="86"/>
        <v>112.35221111764319</v>
      </c>
      <c r="AV98" s="30">
        <f t="shared" si="86"/>
        <v>109.64492892203734</v>
      </c>
      <c r="AW98" s="30">
        <f t="shared" si="86"/>
        <v>107.06504824151882</v>
      </c>
      <c r="AX98" s="30">
        <f t="shared" si="86"/>
        <v>104.6037827647023</v>
      </c>
      <c r="AY98" s="30">
        <f t="shared" si="86"/>
        <v>102.25313596100112</v>
      </c>
      <c r="AZ98" s="30">
        <f t="shared" si="86"/>
        <v>100.00581429152858</v>
      </c>
      <c r="BA98" s="30">
        <f t="shared" si="86"/>
        <v>97.855151618592473</v>
      </c>
      <c r="BB98" s="30">
        <f t="shared" si="86"/>
        <v>95.7950431634642</v>
      </c>
      <c r="BC98" s="30">
        <f t="shared" si="86"/>
        <v>93.819887634320622</v>
      </c>
      <c r="BD98" s="30">
        <f t="shared" si="86"/>
        <v>91.92453636898081</v>
      </c>
      <c r="BE98" s="30">
        <f t="shared" si="86"/>
        <v>90.10424852009011</v>
      </c>
      <c r="BF98" s="30">
        <f t="shared" si="86"/>
        <v>88.35465146144756</v>
      </c>
      <c r="BG98" s="30">
        <f t="shared" si="86"/>
        <v>86.671705719324763</v>
      </c>
      <c r="BH98" s="30">
        <f t="shared" si="86"/>
        <v>85.051673836720553</v>
      </c>
      <c r="BI98" s="30">
        <f t="shared" si="86"/>
        <v>83.49109266540458</v>
      </c>
      <c r="BJ98" s="30">
        <f t="shared" si="86"/>
        <v>81.986748653415319</v>
      </c>
      <c r="BK98" s="30">
        <f t="shared" si="86"/>
        <v>80.535655756894684</v>
      </c>
      <c r="BL98" s="30">
        <f t="shared" si="86"/>
        <v>79.135035656774789</v>
      </c>
      <c r="BM98" s="30">
        <f t="shared" si="86"/>
        <v>77.782300004522227</v>
      </c>
      <c r="BN98" s="30">
        <f t="shared" si="86"/>
        <v>76.475034458227725</v>
      </c>
      <c r="BO98" s="30">
        <f t="shared" si="86"/>
        <v>75.21098430189339</v>
      </c>
      <c r="BP98" s="30">
        <f t="shared" si="86"/>
        <v>73.988041467716258</v>
      </c>
      <c r="BQ98" s="30">
        <f t="shared" si="86"/>
        <v>72.804232804232797</v>
      </c>
      <c r="BR98" s="30">
        <f t="shared" si="86"/>
        <v>71.657709452985046</v>
      </c>
      <c r="BS98" s="30">
        <f t="shared" si="86"/>
        <v>70.546737213403887</v>
      </c>
      <c r="BT98" s="30">
        <f t="shared" si="86"/>
        <v>69.469687790298465</v>
      </c>
      <c r="BU98" s="30">
        <f t="shared" si="86"/>
        <v>68.425030831045873</v>
      </c>
      <c r="BV98" s="30">
        <f t="shared" si="86"/>
        <v>67.411326670585922</v>
      </c>
      <c r="BW98" s="30">
        <f t="shared" ref="BW98:EH98" si="87">$B$90/$C$90/BW83/$G$90/$D$90</f>
        <v>66.42721971189124</v>
      </c>
      <c r="BX98" s="30">
        <f t="shared" si="87"/>
        <v>65.471432377907192</v>
      </c>
      <c r="BY98" s="30">
        <f t="shared" si="87"/>
        <v>64.542759578220569</v>
      </c>
      <c r="BZ98" s="30">
        <f t="shared" si="87"/>
        <v>63.640063640063644</v>
      </c>
      <c r="CA98" s="30">
        <f t="shared" si="87"/>
        <v>62.762269658821381</v>
      </c>
      <c r="CB98" s="30">
        <f t="shared" si="87"/>
        <v>61.90836122808912</v>
      </c>
      <c r="CC98" s="30">
        <f t="shared" si="87"/>
        <v>61.077376513618113</v>
      </c>
      <c r="CD98" s="30">
        <f t="shared" si="87"/>
        <v>60.268404639265562</v>
      </c>
      <c r="CE98" s="30">
        <f t="shared" si="87"/>
        <v>59.480582356399353</v>
      </c>
      <c r="CF98" s="30">
        <f t="shared" si="87"/>
        <v>58.713090971155481</v>
      </c>
      <c r="CG98" s="30">
        <f t="shared" si="87"/>
        <v>57.965153506554778</v>
      </c>
      <c r="CH98" s="30">
        <f t="shared" si="87"/>
        <v>57.236032078799369</v>
      </c>
      <c r="CI98" s="30">
        <f t="shared" si="87"/>
        <v>56.525025469124849</v>
      </c>
      <c r="CJ98" s="30">
        <f t="shared" si="87"/>
        <v>55.831466874411653</v>
      </c>
      <c r="CK98" s="30">
        <f t="shared" si="87"/>
        <v>55.154721821388485</v>
      </c>
      <c r="CL98" s="30">
        <f t="shared" si="87"/>
        <v>54.494186230713176</v>
      </c>
      <c r="CM98" s="30">
        <f t="shared" si="87"/>
        <v>53.849284618515384</v>
      </c>
      <c r="CN98" s="30">
        <f t="shared" si="87"/>
        <v>53.219468424146783</v>
      </c>
      <c r="CO98" s="30">
        <f t="shared" si="87"/>
        <v>52.604214453925429</v>
      </c>
      <c r="CP98" s="30">
        <f t="shared" si="87"/>
        <v>52.003023431594855</v>
      </c>
      <c r="CQ98" s="30">
        <f t="shared" si="87"/>
        <v>51.415418647057059</v>
      </c>
      <c r="CR98" s="30">
        <f t="shared" si="87"/>
        <v>50.840944695693295</v>
      </c>
      <c r="CS98" s="30">
        <f t="shared" si="87"/>
        <v>50.279166301265747</v>
      </c>
      <c r="CT98" s="30">
        <f t="shared" si="87"/>
        <v>49.729667216006014</v>
      </c>
      <c r="CU98" s="30">
        <f t="shared" si="87"/>
        <v>49.19204919204919</v>
      </c>
      <c r="CV98" s="30">
        <f t="shared" si="87"/>
        <v>48.665931018872193</v>
      </c>
      <c r="CW98" s="30">
        <f t="shared" si="87"/>
        <v>48.150947621847081</v>
      </c>
      <c r="CX98" s="30">
        <f t="shared" si="87"/>
        <v>47.646749217429843</v>
      </c>
      <c r="CY98" s="30">
        <f t="shared" si="87"/>
        <v>47.153000520876169</v>
      </c>
      <c r="CZ98" s="30">
        <f t="shared" si="87"/>
        <v>46.669380002713339</v>
      </c>
      <c r="DA98" s="30">
        <f t="shared" si="87"/>
        <v>46.195579190503047</v>
      </c>
      <c r="DB98" s="30">
        <f t="shared" si="87"/>
        <v>45.731302012709051</v>
      </c>
      <c r="DC98" s="30">
        <f t="shared" si="87"/>
        <v>45.276264181736813</v>
      </c>
      <c r="DD98" s="30">
        <f t="shared" si="87"/>
        <v>44.830192613443842</v>
      </c>
      <c r="DE98" s="30">
        <f t="shared" si="87"/>
        <v>44.39282488062976</v>
      </c>
      <c r="DF98" s="30">
        <f t="shared" si="87"/>
        <v>43.963908698208215</v>
      </c>
      <c r="DG98" s="30">
        <f t="shared" si="87"/>
        <v>43.543201437938272</v>
      </c>
      <c r="DH98" s="30">
        <f t="shared" si="87"/>
        <v>43.130469670754024</v>
      </c>
      <c r="DI98" s="30">
        <f t="shared" si="87"/>
        <v>42.725488734878411</v>
      </c>
      <c r="DJ98" s="30">
        <f t="shared" si="87"/>
        <v>42.328042328042322</v>
      </c>
      <c r="DK98" s="30">
        <f t="shared" si="87"/>
        <v>41.937922122253916</v>
      </c>
      <c r="DL98" s="30">
        <f t="shared" si="87"/>
        <v>41.554927399676252</v>
      </c>
      <c r="DM98" s="30">
        <f t="shared" si="87"/>
        <v>41.178864708276471</v>
      </c>
      <c r="DN98" s="30">
        <f t="shared" si="87"/>
        <v>40.809547536004935</v>
      </c>
      <c r="DO98" s="30">
        <f t="shared" si="87"/>
        <v>40.446796002351554</v>
      </c>
      <c r="DP98" s="30">
        <f t="shared" si="87"/>
        <v>40.090436566207494</v>
      </c>
      <c r="DQ98" s="30">
        <f t="shared" si="87"/>
        <v>39.740301749035375</v>
      </c>
      <c r="DR98" s="30">
        <f t="shared" si="87"/>
        <v>39.396229872420349</v>
      </c>
      <c r="DS98" s="30">
        <f t="shared" si="87"/>
        <v>39.058064809137768</v>
      </c>
      <c r="DT98" s="30">
        <f t="shared" si="87"/>
        <v>38.72565574693234</v>
      </c>
      <c r="DU98" s="30">
        <f t="shared" si="87"/>
        <v>38.39885696425781</v>
      </c>
      <c r="DV98" s="30">
        <f t="shared" si="87"/>
        <v>38.077527617276573</v>
      </c>
      <c r="DW98" s="30">
        <f t="shared" si="87"/>
        <v>37.761531537465146</v>
      </c>
      <c r="DX98" s="30">
        <f t="shared" si="87"/>
        <v>37.45073703921441</v>
      </c>
      <c r="DY98" s="30">
        <f t="shared" si="87"/>
        <v>37.145016736853464</v>
      </c>
      <c r="DZ98" s="30">
        <f t="shared" si="87"/>
        <v>36.84424737056316</v>
      </c>
      <c r="EA98" s="30">
        <f t="shared" si="87"/>
        <v>36.548309640679122</v>
      </c>
      <c r="EB98" s="30">
        <f t="shared" si="87"/>
        <v>36.257088049916739</v>
      </c>
      <c r="EC98" s="30">
        <f t="shared" si="87"/>
        <v>35.970470753079447</v>
      </c>
      <c r="ED98" s="30">
        <f t="shared" si="87"/>
        <v>35.688349413839603</v>
      </c>
      <c r="EE98" s="30">
        <f t="shared" si="87"/>
        <v>35.410619068206614</v>
      </c>
      <c r="EF98" s="30">
        <f t="shared" si="87"/>
        <v>35.137177994320851</v>
      </c>
      <c r="EG98" s="30">
        <f t="shared" si="87"/>
        <v>34.867927588234103</v>
      </c>
      <c r="EH98" s="30">
        <f t="shared" si="87"/>
        <v>34.602772245357798</v>
      </c>
      <c r="EI98" s="30">
        <f t="shared" ref="EI98:GA98" si="88">$B$90/$C$90/EI83/$G$90/$D$90</f>
        <v>34.341619247279624</v>
      </c>
      <c r="EJ98" s="30">
        <f t="shared" si="88"/>
        <v>34.084378653667045</v>
      </c>
      <c r="EK98" s="30">
        <f t="shared" si="88"/>
        <v>33.830963198992933</v>
      </c>
      <c r="EL98" s="30">
        <f t="shared" si="88"/>
        <v>33.581288193834325</v>
      </c>
      <c r="EM98" s="30">
        <f t="shared" si="88"/>
        <v>33.335271430509522</v>
      </c>
      <c r="EN98" s="30">
        <f t="shared" si="88"/>
        <v>33.092833092833089</v>
      </c>
      <c r="EO98" s="30">
        <f t="shared" si="88"/>
        <v>32.853895669780144</v>
      </c>
      <c r="EP98" s="30">
        <f t="shared" si="88"/>
        <v>32.618383872864158</v>
      </c>
      <c r="EQ98" s="30">
        <f t="shared" si="88"/>
        <v>32.386224557043064</v>
      </c>
      <c r="ER98" s="30">
        <f t="shared" si="88"/>
        <v>32.157346644979157</v>
      </c>
      <c r="ES98" s="30">
        <f t="shared" si="88"/>
        <v>31.931681054488067</v>
      </c>
      <c r="ET98" s="30">
        <f t="shared" si="88"/>
        <v>31.709160629021255</v>
      </c>
      <c r="EU98" s="30">
        <f t="shared" si="88"/>
        <v>31.489720071034945</v>
      </c>
      <c r="EV98" s="30">
        <f t="shared" si="88"/>
        <v>31.273295878106875</v>
      </c>
      <c r="EW98" s="30">
        <f t="shared" si="88"/>
        <v>31.059826281669281</v>
      </c>
      <c r="EX98" s="30">
        <f t="shared" si="88"/>
        <v>30.849251188234238</v>
      </c>
      <c r="EY98" s="30">
        <f t="shared" si="88"/>
        <v>30.641512122993607</v>
      </c>
      <c r="EZ98" s="30">
        <f t="shared" si="88"/>
        <v>30.436552175682607</v>
      </c>
      <c r="FA98" s="30">
        <f t="shared" si="88"/>
        <v>30.234315948601658</v>
      </c>
      <c r="FB98" s="30">
        <f t="shared" si="88"/>
        <v>30.034749506696699</v>
      </c>
      <c r="FC98" s="30">
        <f t="shared" si="88"/>
        <v>29.837800329603606</v>
      </c>
      <c r="FD98" s="30">
        <f t="shared" si="88"/>
        <v>29.643417265567098</v>
      </c>
      <c r="FE98" s="30">
        <f t="shared" si="88"/>
        <v>29.451550487149191</v>
      </c>
      <c r="FF98" s="30">
        <f t="shared" si="88"/>
        <v>29.262151448646627</v>
      </c>
      <c r="FG98" s="30">
        <f t="shared" si="88"/>
        <v>29.075172845140894</v>
      </c>
      <c r="FH98" s="30">
        <f t="shared" si="88"/>
        <v>28.890568573108251</v>
      </c>
      <c r="FI98" s="30">
        <f t="shared" si="88"/>
        <v>28.708293692520822</v>
      </c>
      <c r="FJ98" s="30">
        <f t="shared" si="88"/>
        <v>28.528304390373354</v>
      </c>
      <c r="FK98" s="30">
        <f t="shared" si="88"/>
        <v>28.35055794557352</v>
      </c>
      <c r="FL98" s="30">
        <f t="shared" si="88"/>
        <v>28.17501269513653</v>
      </c>
      <c r="FM98" s="30">
        <f t="shared" si="88"/>
        <v>28.001628001627999</v>
      </c>
      <c r="FN98" s="30">
        <f t="shared" si="88"/>
        <v>27.830364221801528</v>
      </c>
      <c r="FO98" s="30">
        <f t="shared" si="88"/>
        <v>27.661182676380243</v>
      </c>
      <c r="FP98" s="30">
        <f t="shared" si="88"/>
        <v>27.494045620933836</v>
      </c>
      <c r="FQ98" s="30">
        <f t="shared" si="88"/>
        <v>27.328916217805109</v>
      </c>
      <c r="FR98" s="30">
        <f t="shared" si="88"/>
        <v>27.165758509042089</v>
      </c>
      <c r="FS98" s="30">
        <f t="shared" si="88"/>
        <v>27.004537390294065</v>
      </c>
      <c r="FT98" s="30">
        <f t="shared" si="88"/>
        <v>26.845218585631564</v>
      </c>
      <c r="FU98" s="30">
        <f t="shared" si="88"/>
        <v>26.687768623252495</v>
      </c>
      <c r="FV98" s="30">
        <f t="shared" si="88"/>
        <v>26.532154812038193</v>
      </c>
      <c r="FW98" s="30">
        <f t="shared" si="88"/>
        <v>26.378345218924927</v>
      </c>
      <c r="FX98" s="30">
        <f t="shared" si="88"/>
        <v>26.226308647057923</v>
      </c>
      <c r="FY98" s="30">
        <f t="shared" si="88"/>
        <v>26.076014614696561</v>
      </c>
      <c r="FZ98" s="30">
        <f t="shared" si="88"/>
        <v>25.927433334840739</v>
      </c>
      <c r="GA98" s="30">
        <f t="shared" si="88"/>
        <v>25.780535695549858</v>
      </c>
      <c r="GB98" s="30">
        <f t="shared" ref="GB98:GO98" si="89">$B$90/$C$90/GB83/$G$90/$D$90</f>
        <v>19.226469930695281</v>
      </c>
      <c r="GC98" s="30">
        <f t="shared" si="89"/>
        <v>15.295006891645547</v>
      </c>
      <c r="GD98" s="30">
        <f t="shared" si="89"/>
        <v>12.674831616335794</v>
      </c>
      <c r="GE98" s="30">
        <f t="shared" si="89"/>
        <v>10.803952236480926</v>
      </c>
      <c r="GF98" s="30">
        <f t="shared" si="89"/>
        <v>9.4013730377366738</v>
      </c>
      <c r="GG98" s="30">
        <f t="shared" si="89"/>
        <v>8.3109854799352512</v>
      </c>
      <c r="GH98" s="30">
        <f t="shared" si="89"/>
        <v>7.4391246053371392</v>
      </c>
      <c r="GI98" s="30">
        <f t="shared" si="89"/>
        <v>6.7261855879742054</v>
      </c>
      <c r="GJ98" s="30">
        <f t="shared" si="89"/>
        <v>6.1324320084427892</v>
      </c>
      <c r="GK98" s="30">
        <f t="shared" si="89"/>
        <v>5.6303541558233245</v>
      </c>
      <c r="GL98" s="30">
        <f t="shared" si="89"/>
        <v>5.2003023431594855</v>
      </c>
      <c r="GM98" s="30">
        <f t="shared" si="89"/>
        <v>4.8278668968324139</v>
      </c>
      <c r="GN98" s="30">
        <f t="shared" si="89"/>
        <v>4.5022406499979057</v>
      </c>
      <c r="GO98" s="30">
        <f t="shared" si="89"/>
        <v>4.2151593795873552</v>
      </c>
    </row>
    <row r="99" spans="1:197" x14ac:dyDescent="0.25">
      <c r="B99" s="6">
        <f>$L$2</f>
        <v>215</v>
      </c>
      <c r="C99" s="2">
        <v>3</v>
      </c>
      <c r="D99" s="4">
        <f>$G$2</f>
        <v>1</v>
      </c>
      <c r="E99" s="55">
        <f>$N$2</f>
        <v>1.0500000000000001E-2</v>
      </c>
      <c r="F99" s="26">
        <f>$B$37</f>
        <v>222.2222222222222</v>
      </c>
      <c r="G99" s="5">
        <f>$H$2</f>
        <v>3</v>
      </c>
      <c r="H99" s="2">
        <f>C84</f>
        <v>0.75</v>
      </c>
      <c r="I99" t="s">
        <v>31</v>
      </c>
      <c r="J99" s="53">
        <f>$B$94*$C$94/$D$94/$E$94</f>
        <v>40.952380952380949</v>
      </c>
      <c r="K99" s="53">
        <f t="shared" ref="K99:BV99" si="90">$B$94*$C$94/$D$94/$E$94</f>
        <v>40.952380952380949</v>
      </c>
      <c r="L99" s="53">
        <f t="shared" si="90"/>
        <v>40.952380952380949</v>
      </c>
      <c r="M99" s="53">
        <f t="shared" si="90"/>
        <v>40.952380952380949</v>
      </c>
      <c r="N99" s="53">
        <f t="shared" si="90"/>
        <v>40.952380952380949</v>
      </c>
      <c r="O99" s="53">
        <f t="shared" si="90"/>
        <v>40.952380952380949</v>
      </c>
      <c r="P99" s="53">
        <f t="shared" si="90"/>
        <v>40.952380952380949</v>
      </c>
      <c r="Q99">
        <f t="shared" si="90"/>
        <v>40.952380952380949</v>
      </c>
      <c r="R99">
        <f t="shared" si="90"/>
        <v>40.952380952380949</v>
      </c>
      <c r="S99">
        <f t="shared" si="90"/>
        <v>40.952380952380949</v>
      </c>
      <c r="T99">
        <f t="shared" si="90"/>
        <v>40.952380952380949</v>
      </c>
      <c r="U99">
        <f t="shared" si="90"/>
        <v>40.952380952380949</v>
      </c>
      <c r="V99">
        <f t="shared" si="90"/>
        <v>40.952380952380949</v>
      </c>
      <c r="W99">
        <f t="shared" si="90"/>
        <v>40.952380952380949</v>
      </c>
      <c r="X99">
        <f t="shared" si="90"/>
        <v>40.952380952380949</v>
      </c>
      <c r="Y99">
        <f t="shared" si="90"/>
        <v>40.952380952380949</v>
      </c>
      <c r="Z99">
        <f t="shared" si="90"/>
        <v>40.952380952380949</v>
      </c>
      <c r="AA99">
        <f t="shared" si="90"/>
        <v>40.952380952380949</v>
      </c>
      <c r="AB99">
        <f t="shared" si="90"/>
        <v>40.952380952380949</v>
      </c>
      <c r="AC99">
        <f t="shared" si="90"/>
        <v>40.952380952380949</v>
      </c>
      <c r="AD99">
        <f t="shared" si="90"/>
        <v>40.952380952380949</v>
      </c>
      <c r="AE99">
        <f t="shared" si="90"/>
        <v>40.952380952380949</v>
      </c>
      <c r="AF99">
        <f t="shared" si="90"/>
        <v>40.952380952380949</v>
      </c>
      <c r="AG99">
        <f t="shared" si="90"/>
        <v>40.952380952380949</v>
      </c>
      <c r="AH99">
        <f t="shared" si="90"/>
        <v>40.952380952380949</v>
      </c>
      <c r="AI99">
        <f t="shared" si="90"/>
        <v>40.952380952380949</v>
      </c>
      <c r="AJ99">
        <f t="shared" si="90"/>
        <v>40.952380952380949</v>
      </c>
      <c r="AK99">
        <f t="shared" si="90"/>
        <v>40.952380952380949</v>
      </c>
      <c r="AL99">
        <f t="shared" si="90"/>
        <v>40.952380952380949</v>
      </c>
      <c r="AM99">
        <f t="shared" si="90"/>
        <v>40.952380952380949</v>
      </c>
      <c r="AN99">
        <f t="shared" si="90"/>
        <v>40.952380952380949</v>
      </c>
      <c r="AO99">
        <f t="shared" si="90"/>
        <v>40.952380952380949</v>
      </c>
      <c r="AP99" s="54">
        <f t="shared" si="90"/>
        <v>40.952380952380949</v>
      </c>
      <c r="AQ99">
        <f t="shared" si="90"/>
        <v>40.952380952380949</v>
      </c>
      <c r="AR99">
        <f t="shared" si="90"/>
        <v>40.952380952380949</v>
      </c>
      <c r="AS99">
        <f t="shared" si="90"/>
        <v>40.952380952380949</v>
      </c>
      <c r="AT99">
        <f t="shared" si="90"/>
        <v>40.952380952380949</v>
      </c>
      <c r="AU99">
        <f t="shared" si="90"/>
        <v>40.952380952380949</v>
      </c>
      <c r="AV99">
        <f t="shared" si="90"/>
        <v>40.952380952380949</v>
      </c>
      <c r="AW99">
        <f t="shared" si="90"/>
        <v>40.952380952380949</v>
      </c>
      <c r="AX99">
        <f t="shared" si="90"/>
        <v>40.952380952380949</v>
      </c>
      <c r="AY99">
        <f t="shared" si="90"/>
        <v>40.952380952380949</v>
      </c>
      <c r="AZ99">
        <f t="shared" si="90"/>
        <v>40.952380952380949</v>
      </c>
      <c r="BA99">
        <f t="shared" si="90"/>
        <v>40.952380952380949</v>
      </c>
      <c r="BB99">
        <f t="shared" si="90"/>
        <v>40.952380952380949</v>
      </c>
      <c r="BC99">
        <f t="shared" si="90"/>
        <v>40.952380952380949</v>
      </c>
      <c r="BD99">
        <f t="shared" si="90"/>
        <v>40.952380952380949</v>
      </c>
      <c r="BE99">
        <f t="shared" si="90"/>
        <v>40.952380952380949</v>
      </c>
      <c r="BF99">
        <f t="shared" si="90"/>
        <v>40.952380952380949</v>
      </c>
      <c r="BG99">
        <f t="shared" si="90"/>
        <v>40.952380952380949</v>
      </c>
      <c r="BH99">
        <f t="shared" si="90"/>
        <v>40.952380952380949</v>
      </c>
      <c r="BI99">
        <f t="shared" si="90"/>
        <v>40.952380952380949</v>
      </c>
      <c r="BJ99">
        <f t="shared" si="90"/>
        <v>40.952380952380949</v>
      </c>
      <c r="BK99">
        <f t="shared" si="90"/>
        <v>40.952380952380949</v>
      </c>
      <c r="BL99">
        <f t="shared" si="90"/>
        <v>40.952380952380949</v>
      </c>
      <c r="BM99">
        <f t="shared" si="90"/>
        <v>40.952380952380949</v>
      </c>
      <c r="BN99">
        <f t="shared" si="90"/>
        <v>40.952380952380949</v>
      </c>
      <c r="BO99">
        <f t="shared" si="90"/>
        <v>40.952380952380949</v>
      </c>
      <c r="BP99">
        <f t="shared" si="90"/>
        <v>40.952380952380949</v>
      </c>
      <c r="BQ99">
        <f t="shared" si="90"/>
        <v>40.952380952380949</v>
      </c>
      <c r="BR99">
        <f t="shared" si="90"/>
        <v>40.952380952380949</v>
      </c>
      <c r="BS99">
        <f t="shared" si="90"/>
        <v>40.952380952380949</v>
      </c>
      <c r="BT99">
        <f t="shared" si="90"/>
        <v>40.952380952380949</v>
      </c>
      <c r="BU99">
        <f t="shared" si="90"/>
        <v>40.952380952380949</v>
      </c>
      <c r="BV99">
        <f t="shared" si="90"/>
        <v>40.952380952380949</v>
      </c>
      <c r="BW99">
        <f t="shared" ref="BW99:EH99" si="91">$B$94*$C$94/$D$94/$E$94</f>
        <v>40.952380952380949</v>
      </c>
      <c r="BX99">
        <f t="shared" si="91"/>
        <v>40.952380952380949</v>
      </c>
      <c r="BY99">
        <f t="shared" si="91"/>
        <v>40.952380952380949</v>
      </c>
      <c r="BZ99">
        <f t="shared" si="91"/>
        <v>40.952380952380949</v>
      </c>
      <c r="CA99">
        <f t="shared" si="91"/>
        <v>40.952380952380949</v>
      </c>
      <c r="CB99">
        <f t="shared" si="91"/>
        <v>40.952380952380949</v>
      </c>
      <c r="CC99">
        <f t="shared" si="91"/>
        <v>40.952380952380949</v>
      </c>
      <c r="CD99">
        <f t="shared" si="91"/>
        <v>40.952380952380949</v>
      </c>
      <c r="CE99">
        <f t="shared" si="91"/>
        <v>40.952380952380949</v>
      </c>
      <c r="CF99">
        <f t="shared" si="91"/>
        <v>40.952380952380949</v>
      </c>
      <c r="CG99">
        <f t="shared" si="91"/>
        <v>40.952380952380949</v>
      </c>
      <c r="CH99">
        <f t="shared" si="91"/>
        <v>40.952380952380949</v>
      </c>
      <c r="CI99">
        <f t="shared" si="91"/>
        <v>40.952380952380949</v>
      </c>
      <c r="CJ99">
        <f t="shared" si="91"/>
        <v>40.952380952380949</v>
      </c>
      <c r="CK99">
        <f t="shared" si="91"/>
        <v>40.952380952380949</v>
      </c>
      <c r="CL99">
        <f t="shared" si="91"/>
        <v>40.952380952380949</v>
      </c>
      <c r="CM99">
        <f t="shared" si="91"/>
        <v>40.952380952380949</v>
      </c>
      <c r="CN99">
        <f t="shared" si="91"/>
        <v>40.952380952380949</v>
      </c>
      <c r="CO99">
        <f t="shared" si="91"/>
        <v>40.952380952380949</v>
      </c>
      <c r="CP99">
        <f t="shared" si="91"/>
        <v>40.952380952380949</v>
      </c>
      <c r="CQ99">
        <f t="shared" si="91"/>
        <v>40.952380952380949</v>
      </c>
      <c r="CR99">
        <f t="shared" si="91"/>
        <v>40.952380952380949</v>
      </c>
      <c r="CS99">
        <f t="shared" si="91"/>
        <v>40.952380952380949</v>
      </c>
      <c r="CT99">
        <f t="shared" si="91"/>
        <v>40.952380952380949</v>
      </c>
      <c r="CU99">
        <f t="shared" si="91"/>
        <v>40.952380952380949</v>
      </c>
      <c r="CV99">
        <f t="shared" si="91"/>
        <v>40.952380952380949</v>
      </c>
      <c r="CW99">
        <f t="shared" si="91"/>
        <v>40.952380952380949</v>
      </c>
      <c r="CX99">
        <f t="shared" si="91"/>
        <v>40.952380952380949</v>
      </c>
      <c r="CY99">
        <f t="shared" si="91"/>
        <v>40.952380952380949</v>
      </c>
      <c r="CZ99">
        <f t="shared" si="91"/>
        <v>40.952380952380949</v>
      </c>
      <c r="DA99">
        <f t="shared" si="91"/>
        <v>40.952380952380949</v>
      </c>
      <c r="DB99">
        <f t="shared" si="91"/>
        <v>40.952380952380949</v>
      </c>
      <c r="DC99">
        <f t="shared" si="91"/>
        <v>40.952380952380949</v>
      </c>
      <c r="DD99">
        <f t="shared" si="91"/>
        <v>40.952380952380949</v>
      </c>
      <c r="DE99">
        <f t="shared" si="91"/>
        <v>40.952380952380949</v>
      </c>
      <c r="DF99">
        <f t="shared" si="91"/>
        <v>40.952380952380949</v>
      </c>
      <c r="DG99">
        <f t="shared" si="91"/>
        <v>40.952380952380949</v>
      </c>
      <c r="DH99">
        <f t="shared" si="91"/>
        <v>40.952380952380949</v>
      </c>
      <c r="DI99">
        <f t="shared" si="91"/>
        <v>40.952380952380949</v>
      </c>
      <c r="DJ99">
        <f t="shared" si="91"/>
        <v>40.952380952380949</v>
      </c>
      <c r="DK99">
        <f t="shared" si="91"/>
        <v>40.952380952380949</v>
      </c>
      <c r="DL99">
        <f t="shared" si="91"/>
        <v>40.952380952380949</v>
      </c>
      <c r="DM99">
        <f t="shared" si="91"/>
        <v>40.952380952380949</v>
      </c>
      <c r="DN99">
        <f t="shared" si="91"/>
        <v>40.952380952380949</v>
      </c>
      <c r="DO99">
        <f t="shared" si="91"/>
        <v>40.952380952380949</v>
      </c>
      <c r="DP99">
        <f t="shared" si="91"/>
        <v>40.952380952380949</v>
      </c>
      <c r="DQ99">
        <f t="shared" si="91"/>
        <v>40.952380952380949</v>
      </c>
      <c r="DR99">
        <f t="shared" si="91"/>
        <v>40.952380952380949</v>
      </c>
      <c r="DS99">
        <f t="shared" si="91"/>
        <v>40.952380952380949</v>
      </c>
      <c r="DT99">
        <f t="shared" si="91"/>
        <v>40.952380952380949</v>
      </c>
      <c r="DU99">
        <f t="shared" si="91"/>
        <v>40.952380952380949</v>
      </c>
      <c r="DV99">
        <f t="shared" si="91"/>
        <v>40.952380952380949</v>
      </c>
      <c r="DW99">
        <f t="shared" si="91"/>
        <v>40.952380952380949</v>
      </c>
      <c r="DX99">
        <f t="shared" si="91"/>
        <v>40.952380952380949</v>
      </c>
      <c r="DY99">
        <f t="shared" si="91"/>
        <v>40.952380952380949</v>
      </c>
      <c r="DZ99">
        <f t="shared" si="91"/>
        <v>40.952380952380949</v>
      </c>
      <c r="EA99">
        <f t="shared" si="91"/>
        <v>40.952380952380949</v>
      </c>
      <c r="EB99">
        <f t="shared" si="91"/>
        <v>40.952380952380949</v>
      </c>
      <c r="EC99">
        <f t="shared" si="91"/>
        <v>40.952380952380949</v>
      </c>
      <c r="ED99">
        <f t="shared" si="91"/>
        <v>40.952380952380949</v>
      </c>
      <c r="EE99">
        <f t="shared" si="91"/>
        <v>40.952380952380949</v>
      </c>
      <c r="EF99">
        <f t="shared" si="91"/>
        <v>40.952380952380949</v>
      </c>
      <c r="EG99">
        <f t="shared" si="91"/>
        <v>40.952380952380949</v>
      </c>
      <c r="EH99">
        <f t="shared" si="91"/>
        <v>40.952380952380949</v>
      </c>
      <c r="EI99">
        <f t="shared" ref="EI99:GO99" si="92">$B$94*$C$94/$D$94/$E$94</f>
        <v>40.952380952380949</v>
      </c>
      <c r="EJ99">
        <f t="shared" si="92"/>
        <v>40.952380952380949</v>
      </c>
      <c r="EK99">
        <f t="shared" si="92"/>
        <v>40.952380952380949</v>
      </c>
      <c r="EL99">
        <f t="shared" si="92"/>
        <v>40.952380952380949</v>
      </c>
      <c r="EM99">
        <f t="shared" si="92"/>
        <v>40.952380952380949</v>
      </c>
      <c r="EN99">
        <f t="shared" si="92"/>
        <v>40.952380952380949</v>
      </c>
      <c r="EO99">
        <f t="shared" si="92"/>
        <v>40.952380952380949</v>
      </c>
      <c r="EP99">
        <f t="shared" si="92"/>
        <v>40.952380952380949</v>
      </c>
      <c r="EQ99">
        <f t="shared" si="92"/>
        <v>40.952380952380949</v>
      </c>
      <c r="ER99">
        <f t="shared" si="92"/>
        <v>40.952380952380949</v>
      </c>
      <c r="ES99">
        <f t="shared" si="92"/>
        <v>40.952380952380949</v>
      </c>
      <c r="ET99">
        <f t="shared" si="92"/>
        <v>40.952380952380949</v>
      </c>
      <c r="EU99">
        <f t="shared" si="92"/>
        <v>40.952380952380949</v>
      </c>
      <c r="EV99">
        <f t="shared" si="92"/>
        <v>40.952380952380949</v>
      </c>
      <c r="EW99">
        <f t="shared" si="92"/>
        <v>40.952380952380949</v>
      </c>
      <c r="EX99">
        <f t="shared" si="92"/>
        <v>40.952380952380949</v>
      </c>
      <c r="EY99">
        <f t="shared" si="92"/>
        <v>40.952380952380949</v>
      </c>
      <c r="EZ99">
        <f t="shared" si="92"/>
        <v>40.952380952380949</v>
      </c>
      <c r="FA99">
        <f t="shared" si="92"/>
        <v>40.952380952380949</v>
      </c>
      <c r="FB99">
        <f t="shared" si="92"/>
        <v>40.952380952380949</v>
      </c>
      <c r="FC99">
        <f t="shared" si="92"/>
        <v>40.952380952380949</v>
      </c>
      <c r="FD99">
        <f t="shared" si="92"/>
        <v>40.952380952380949</v>
      </c>
      <c r="FE99">
        <f t="shared" si="92"/>
        <v>40.952380952380949</v>
      </c>
      <c r="FF99">
        <f t="shared" si="92"/>
        <v>40.952380952380949</v>
      </c>
      <c r="FG99">
        <f t="shared" si="92"/>
        <v>40.952380952380949</v>
      </c>
      <c r="FH99">
        <f t="shared" si="92"/>
        <v>40.952380952380949</v>
      </c>
      <c r="FI99">
        <f t="shared" si="92"/>
        <v>40.952380952380949</v>
      </c>
      <c r="FJ99">
        <f t="shared" si="92"/>
        <v>40.952380952380949</v>
      </c>
      <c r="FK99">
        <f t="shared" si="92"/>
        <v>40.952380952380949</v>
      </c>
      <c r="FL99">
        <f t="shared" si="92"/>
        <v>40.952380952380949</v>
      </c>
      <c r="FM99">
        <f t="shared" si="92"/>
        <v>40.952380952380949</v>
      </c>
      <c r="FN99">
        <f t="shared" si="92"/>
        <v>40.952380952380949</v>
      </c>
      <c r="FO99">
        <f t="shared" si="92"/>
        <v>40.952380952380949</v>
      </c>
      <c r="FP99">
        <f t="shared" si="92"/>
        <v>40.952380952380949</v>
      </c>
      <c r="FQ99">
        <f t="shared" si="92"/>
        <v>40.952380952380949</v>
      </c>
      <c r="FR99">
        <f t="shared" si="92"/>
        <v>40.952380952380949</v>
      </c>
      <c r="FS99">
        <f t="shared" si="92"/>
        <v>40.952380952380949</v>
      </c>
      <c r="FT99">
        <f t="shared" si="92"/>
        <v>40.952380952380949</v>
      </c>
      <c r="FU99">
        <f t="shared" si="92"/>
        <v>40.952380952380949</v>
      </c>
      <c r="FV99">
        <f t="shared" si="92"/>
        <v>40.952380952380949</v>
      </c>
      <c r="FW99">
        <f t="shared" si="92"/>
        <v>40.952380952380949</v>
      </c>
      <c r="FX99">
        <f t="shared" si="92"/>
        <v>40.952380952380949</v>
      </c>
      <c r="FY99">
        <f t="shared" si="92"/>
        <v>40.952380952380949</v>
      </c>
      <c r="FZ99">
        <f t="shared" si="92"/>
        <v>40.952380952380949</v>
      </c>
      <c r="GA99">
        <f t="shared" si="92"/>
        <v>40.952380952380949</v>
      </c>
      <c r="GB99">
        <f t="shared" si="92"/>
        <v>40.952380952380949</v>
      </c>
      <c r="GC99">
        <f t="shared" si="92"/>
        <v>40.952380952380949</v>
      </c>
      <c r="GD99">
        <f t="shared" si="92"/>
        <v>40.952380952380949</v>
      </c>
      <c r="GE99">
        <f t="shared" si="92"/>
        <v>40.952380952380949</v>
      </c>
      <c r="GF99">
        <f t="shared" si="92"/>
        <v>40.952380952380949</v>
      </c>
      <c r="GG99">
        <f t="shared" si="92"/>
        <v>40.952380952380949</v>
      </c>
      <c r="GH99">
        <f t="shared" si="92"/>
        <v>40.952380952380949</v>
      </c>
      <c r="GI99">
        <f t="shared" si="92"/>
        <v>40.952380952380949</v>
      </c>
      <c r="GJ99">
        <f t="shared" si="92"/>
        <v>40.952380952380949</v>
      </c>
      <c r="GK99">
        <f t="shared" si="92"/>
        <v>40.952380952380949</v>
      </c>
      <c r="GL99">
        <f t="shared" si="92"/>
        <v>40.952380952380949</v>
      </c>
      <c r="GM99">
        <f t="shared" si="92"/>
        <v>40.952380952380949</v>
      </c>
      <c r="GN99">
        <f t="shared" si="92"/>
        <v>40.952380952380949</v>
      </c>
      <c r="GO99">
        <f t="shared" si="92"/>
        <v>40.952380952380949</v>
      </c>
    </row>
    <row r="100" spans="1:197" x14ac:dyDescent="0.25">
      <c r="A100" s="10" t="s">
        <v>32</v>
      </c>
      <c r="B100" s="29">
        <f>B99/C99/D99/E99/F99/G99/H99</f>
        <v>13.650793650793652</v>
      </c>
      <c r="I100" t="s">
        <v>32</v>
      </c>
      <c r="J100" s="30">
        <f>$B$99/$C$99/$D$99/$E$99/J83/$H$99</f>
        <v>433.35852859662378</v>
      </c>
      <c r="K100" s="30">
        <f t="shared" ref="K100:BV100" si="93">$B$99/$C$99/$D$99/$E$99/K83/$H$99</f>
        <v>337.05663335292962</v>
      </c>
      <c r="L100" s="30">
        <f t="shared" si="93"/>
        <v>275.77360910694244</v>
      </c>
      <c r="M100" s="30">
        <f t="shared" si="93"/>
        <v>233.34690001356668</v>
      </c>
      <c r="N100" s="30">
        <f t="shared" si="93"/>
        <v>202.23398001175778</v>
      </c>
      <c r="O100" s="30">
        <f t="shared" si="93"/>
        <v>178.44174706919804</v>
      </c>
      <c r="P100" s="30">
        <f t="shared" si="93"/>
        <v>159.65840527244035</v>
      </c>
      <c r="Q100" s="30">
        <f t="shared" si="93"/>
        <v>144.45284286554127</v>
      </c>
      <c r="R100" s="30">
        <f t="shared" si="93"/>
        <v>131.89172609462463</v>
      </c>
      <c r="S100" s="30">
        <f t="shared" si="93"/>
        <v>121.34038800705467</v>
      </c>
      <c r="T100" s="30">
        <f t="shared" si="93"/>
        <v>112.35221111764321</v>
      </c>
      <c r="U100" s="30">
        <f t="shared" si="93"/>
        <v>104.6037827647023</v>
      </c>
      <c r="V100" s="30">
        <f t="shared" si="93"/>
        <v>97.855151618592473</v>
      </c>
      <c r="W100" s="30">
        <f t="shared" si="93"/>
        <v>91.92453636898081</v>
      </c>
      <c r="X100" s="30">
        <f t="shared" si="93"/>
        <v>86.671705719324777</v>
      </c>
      <c r="Y100" s="30">
        <f t="shared" si="93"/>
        <v>81.986748653415319</v>
      </c>
      <c r="Z100" s="30">
        <f t="shared" si="93"/>
        <v>77.782300004522227</v>
      </c>
      <c r="AA100" s="30">
        <f t="shared" si="93"/>
        <v>73.988041467716258</v>
      </c>
      <c r="AB100" s="30">
        <f t="shared" si="93"/>
        <v>70.546737213403873</v>
      </c>
      <c r="AC100" s="30">
        <f t="shared" si="93"/>
        <v>67.411326670585922</v>
      </c>
      <c r="AD100" s="30">
        <f t="shared" si="93"/>
        <v>64.542759578220569</v>
      </c>
      <c r="AE100" s="30">
        <f t="shared" si="93"/>
        <v>61.90836122808912</v>
      </c>
      <c r="AF100" s="30">
        <f t="shared" si="93"/>
        <v>59.480582356399346</v>
      </c>
      <c r="AG100" s="30">
        <f t="shared" si="93"/>
        <v>57.236032078799376</v>
      </c>
      <c r="AH100" s="30">
        <f t="shared" si="93"/>
        <v>55.154721821388485</v>
      </c>
      <c r="AI100" s="30">
        <f t="shared" si="93"/>
        <v>53.219468424146783</v>
      </c>
      <c r="AJ100" s="30">
        <f t="shared" si="93"/>
        <v>51.415418647057066</v>
      </c>
      <c r="AK100" s="30">
        <f t="shared" si="93"/>
        <v>49.729667216006014</v>
      </c>
      <c r="AL100" s="30">
        <f t="shared" si="93"/>
        <v>48.150947621847088</v>
      </c>
      <c r="AM100" s="30">
        <f t="shared" si="93"/>
        <v>46.669380002713332</v>
      </c>
      <c r="AN100" s="30">
        <f t="shared" si="93"/>
        <v>45.276264181736821</v>
      </c>
      <c r="AO100" s="30">
        <f t="shared" si="93"/>
        <v>43.963908698208208</v>
      </c>
      <c r="AP100" s="30">
        <f t="shared" si="93"/>
        <v>42.725488734878404</v>
      </c>
      <c r="AQ100" s="30">
        <f t="shared" si="93"/>
        <v>41.554927399676252</v>
      </c>
      <c r="AR100" s="30">
        <f t="shared" si="93"/>
        <v>40.446796002351554</v>
      </c>
      <c r="AS100" s="30">
        <f t="shared" si="93"/>
        <v>39.396229872420342</v>
      </c>
      <c r="AT100" s="30">
        <f t="shared" si="93"/>
        <v>38.39885696425781</v>
      </c>
      <c r="AU100" s="30">
        <f t="shared" si="93"/>
        <v>37.450737039214403</v>
      </c>
      <c r="AV100" s="30">
        <f t="shared" si="93"/>
        <v>36.548309640679115</v>
      </c>
      <c r="AW100" s="30">
        <f t="shared" si="93"/>
        <v>35.68834941383961</v>
      </c>
      <c r="AX100" s="30">
        <f t="shared" si="93"/>
        <v>34.867927588234103</v>
      </c>
      <c r="AY100" s="30">
        <f t="shared" si="93"/>
        <v>34.084378653667038</v>
      </c>
      <c r="AZ100" s="30">
        <f t="shared" si="93"/>
        <v>33.335271430509522</v>
      </c>
      <c r="BA100" s="30">
        <f t="shared" si="93"/>
        <v>32.618383872864158</v>
      </c>
      <c r="BB100" s="30">
        <f t="shared" si="93"/>
        <v>31.93168105448807</v>
      </c>
      <c r="BC100" s="30">
        <f t="shared" si="93"/>
        <v>31.273295878106875</v>
      </c>
      <c r="BD100" s="30">
        <f t="shared" si="93"/>
        <v>30.641512122993603</v>
      </c>
      <c r="BE100" s="30">
        <f t="shared" si="93"/>
        <v>30.034749506696699</v>
      </c>
      <c r="BF100" s="30">
        <f t="shared" si="93"/>
        <v>29.451550487149191</v>
      </c>
      <c r="BG100" s="30">
        <f t="shared" si="93"/>
        <v>28.890568573108254</v>
      </c>
      <c r="BH100" s="30">
        <f t="shared" si="93"/>
        <v>28.350557945573524</v>
      </c>
      <c r="BI100" s="30">
        <f t="shared" si="93"/>
        <v>27.830364221801531</v>
      </c>
      <c r="BJ100" s="30">
        <f t="shared" si="93"/>
        <v>27.328916217805105</v>
      </c>
      <c r="BK100" s="30">
        <f t="shared" si="93"/>
        <v>26.845218585631567</v>
      </c>
      <c r="BL100" s="30">
        <f t="shared" si="93"/>
        <v>26.378345218924931</v>
      </c>
      <c r="BM100" s="30">
        <f t="shared" si="93"/>
        <v>25.927433334840742</v>
      </c>
      <c r="BN100" s="30">
        <f t="shared" si="93"/>
        <v>25.491678152742576</v>
      </c>
      <c r="BO100" s="30">
        <f t="shared" si="93"/>
        <v>25.07032810063113</v>
      </c>
      <c r="BP100" s="30">
        <f t="shared" si="93"/>
        <v>24.662680489238753</v>
      </c>
      <c r="BQ100" s="30">
        <f t="shared" si="93"/>
        <v>24.268077601410933</v>
      </c>
      <c r="BR100" s="30">
        <f t="shared" si="93"/>
        <v>23.885903150995016</v>
      </c>
      <c r="BS100" s="30">
        <f t="shared" si="93"/>
        <v>23.515579071134624</v>
      </c>
      <c r="BT100" s="30">
        <f t="shared" si="93"/>
        <v>23.156562596766161</v>
      </c>
      <c r="BU100" s="30">
        <f t="shared" si="93"/>
        <v>22.808343610348619</v>
      </c>
      <c r="BV100" s="30">
        <f t="shared" si="93"/>
        <v>22.470442223528639</v>
      </c>
      <c r="BW100" s="30">
        <f t="shared" ref="BW100:EH100" si="94">$B$99/$C$99/$D$99/$E$99/BW83/$H$99</f>
        <v>22.142406570630413</v>
      </c>
      <c r="BX100" s="30">
        <f t="shared" si="94"/>
        <v>21.823810792635729</v>
      </c>
      <c r="BY100" s="30">
        <f t="shared" si="94"/>
        <v>21.514253192740188</v>
      </c>
      <c r="BZ100" s="30">
        <f t="shared" si="94"/>
        <v>21.213354546687878</v>
      </c>
      <c r="CA100" s="30">
        <f t="shared" si="94"/>
        <v>20.92075655294046</v>
      </c>
      <c r="CB100" s="30">
        <f t="shared" si="94"/>
        <v>20.636120409363038</v>
      </c>
      <c r="CC100" s="30">
        <f t="shared" si="94"/>
        <v>20.359125504539374</v>
      </c>
      <c r="CD100" s="30">
        <f t="shared" si="94"/>
        <v>20.089468213088519</v>
      </c>
      <c r="CE100" s="30">
        <f t="shared" si="94"/>
        <v>19.826860785466447</v>
      </c>
      <c r="CF100" s="30">
        <f t="shared" si="94"/>
        <v>19.571030323718496</v>
      </c>
      <c r="CG100" s="30">
        <f t="shared" si="94"/>
        <v>19.32171783551826</v>
      </c>
      <c r="CH100" s="30">
        <f t="shared" si="94"/>
        <v>19.078677359599791</v>
      </c>
      <c r="CI100" s="30">
        <f t="shared" si="94"/>
        <v>18.841675156374951</v>
      </c>
      <c r="CJ100" s="30">
        <f t="shared" si="94"/>
        <v>18.610488958137221</v>
      </c>
      <c r="CK100" s="30">
        <f t="shared" si="94"/>
        <v>18.384907273796163</v>
      </c>
      <c r="CL100" s="30">
        <f t="shared" si="94"/>
        <v>18.164728743571057</v>
      </c>
      <c r="CM100" s="30">
        <f t="shared" si="94"/>
        <v>17.949761539505129</v>
      </c>
      <c r="CN100" s="30">
        <f t="shared" si="94"/>
        <v>17.739822808048928</v>
      </c>
      <c r="CO100" s="30">
        <f t="shared" si="94"/>
        <v>17.534738151308478</v>
      </c>
      <c r="CP100" s="30">
        <f t="shared" si="94"/>
        <v>17.33434114386495</v>
      </c>
      <c r="CQ100" s="30">
        <f t="shared" si="94"/>
        <v>17.138472882352353</v>
      </c>
      <c r="CR100" s="30">
        <f t="shared" si="94"/>
        <v>16.946981565231098</v>
      </c>
      <c r="CS100" s="30">
        <f t="shared" si="94"/>
        <v>16.759722100421914</v>
      </c>
      <c r="CT100" s="30">
        <f t="shared" si="94"/>
        <v>16.57655573866867</v>
      </c>
      <c r="CU100" s="30">
        <f t="shared" si="94"/>
        <v>16.397349730683064</v>
      </c>
      <c r="CV100" s="30">
        <f t="shared" si="94"/>
        <v>16.221977006290732</v>
      </c>
      <c r="CW100" s="30">
        <f t="shared" si="94"/>
        <v>16.050315873949028</v>
      </c>
      <c r="CX100" s="30">
        <f t="shared" si="94"/>
        <v>15.882249739143282</v>
      </c>
      <c r="CY100" s="30">
        <f t="shared" si="94"/>
        <v>15.717666840292056</v>
      </c>
      <c r="CZ100" s="30">
        <f t="shared" si="94"/>
        <v>15.556460000904444</v>
      </c>
      <c r="DA100" s="30">
        <f t="shared" si="94"/>
        <v>15.398526396834349</v>
      </c>
      <c r="DB100" s="30">
        <f t="shared" si="94"/>
        <v>15.243767337569681</v>
      </c>
      <c r="DC100" s="30">
        <f t="shared" si="94"/>
        <v>15.092088060578938</v>
      </c>
      <c r="DD100" s="30">
        <f t="shared" si="94"/>
        <v>14.943397537814613</v>
      </c>
      <c r="DE100" s="30">
        <f t="shared" si="94"/>
        <v>14.79760829354325</v>
      </c>
      <c r="DF100" s="30">
        <f t="shared" si="94"/>
        <v>14.654636232736072</v>
      </c>
      <c r="DG100" s="30">
        <f t="shared" si="94"/>
        <v>14.51440047931276</v>
      </c>
      <c r="DH100" s="30">
        <f t="shared" si="94"/>
        <v>14.376823223584678</v>
      </c>
      <c r="DI100" s="30">
        <f t="shared" si="94"/>
        <v>14.241829578292801</v>
      </c>
      <c r="DJ100" s="30">
        <f t="shared" si="94"/>
        <v>14.109347442680777</v>
      </c>
      <c r="DK100" s="30">
        <f t="shared" si="94"/>
        <v>13.979307374084639</v>
      </c>
      <c r="DL100" s="30">
        <f t="shared" si="94"/>
        <v>13.851642466558753</v>
      </c>
      <c r="DM100" s="30">
        <f t="shared" si="94"/>
        <v>13.726288236092158</v>
      </c>
      <c r="DN100" s="30">
        <f t="shared" si="94"/>
        <v>13.603182512001645</v>
      </c>
      <c r="DO100" s="30">
        <f t="shared" si="94"/>
        <v>13.482265334117185</v>
      </c>
      <c r="DP100" s="30">
        <f t="shared" si="94"/>
        <v>13.363478855402496</v>
      </c>
      <c r="DQ100" s="30">
        <f t="shared" si="94"/>
        <v>13.246767249678458</v>
      </c>
      <c r="DR100" s="30">
        <f t="shared" si="94"/>
        <v>13.132076624140117</v>
      </c>
      <c r="DS100" s="30">
        <f t="shared" si="94"/>
        <v>13.019354936379257</v>
      </c>
      <c r="DT100" s="30">
        <f t="shared" si="94"/>
        <v>12.908551915644113</v>
      </c>
      <c r="DU100" s="30">
        <f t="shared" si="94"/>
        <v>12.799618988085934</v>
      </c>
      <c r="DV100" s="30">
        <f t="shared" si="94"/>
        <v>12.692509205758858</v>
      </c>
      <c r="DW100" s="30">
        <f t="shared" si="94"/>
        <v>12.587177179155049</v>
      </c>
      <c r="DX100" s="30">
        <f t="shared" si="94"/>
        <v>12.483579013071468</v>
      </c>
      <c r="DY100" s="30">
        <f t="shared" si="94"/>
        <v>12.381672245617823</v>
      </c>
      <c r="DZ100" s="30">
        <f t="shared" si="94"/>
        <v>12.281415790187721</v>
      </c>
      <c r="EA100" s="30">
        <f t="shared" si="94"/>
        <v>12.182769880226372</v>
      </c>
      <c r="EB100" s="30">
        <f t="shared" si="94"/>
        <v>12.085696016638911</v>
      </c>
      <c r="EC100" s="30">
        <f t="shared" si="94"/>
        <v>11.990156917693149</v>
      </c>
      <c r="ED100" s="30">
        <f t="shared" si="94"/>
        <v>11.896116471279869</v>
      </c>
      <c r="EE100" s="30">
        <f t="shared" si="94"/>
        <v>11.803539689402205</v>
      </c>
      <c r="EF100" s="30">
        <f t="shared" si="94"/>
        <v>11.712392664773617</v>
      </c>
      <c r="EG100" s="30">
        <f t="shared" si="94"/>
        <v>11.622642529411367</v>
      </c>
      <c r="EH100" s="30">
        <f t="shared" si="94"/>
        <v>11.534257415119265</v>
      </c>
      <c r="EI100" s="30">
        <f t="shared" ref="EI100:GA100" si="95">$B$99/$C$99/$D$99/$E$99/EI83/$H$99</f>
        <v>11.447206415759874</v>
      </c>
      <c r="EJ100" s="30">
        <f t="shared" si="95"/>
        <v>11.361459551222348</v>
      </c>
      <c r="EK100" s="30">
        <f t="shared" si="95"/>
        <v>11.276987732997647</v>
      </c>
      <c r="EL100" s="30">
        <f t="shared" si="95"/>
        <v>11.193762731278106</v>
      </c>
      <c r="EM100" s="30">
        <f t="shared" si="95"/>
        <v>11.111757143503175</v>
      </c>
      <c r="EN100" s="30">
        <f t="shared" si="95"/>
        <v>11.030944364277696</v>
      </c>
      <c r="EO100" s="30">
        <f t="shared" si="95"/>
        <v>10.951298556593381</v>
      </c>
      <c r="EP100" s="30">
        <f t="shared" si="95"/>
        <v>10.872794624288053</v>
      </c>
      <c r="EQ100" s="30">
        <f t="shared" si="95"/>
        <v>10.795408185681019</v>
      </c>
      <c r="ER100" s="30">
        <f t="shared" si="95"/>
        <v>10.719115548326384</v>
      </c>
      <c r="ES100" s="30">
        <f t="shared" si="95"/>
        <v>10.643893684829356</v>
      </c>
      <c r="ET100" s="30">
        <f t="shared" si="95"/>
        <v>10.569720209673752</v>
      </c>
      <c r="EU100" s="30">
        <f t="shared" si="95"/>
        <v>10.49657335701165</v>
      </c>
      <c r="EV100" s="30">
        <f t="shared" si="95"/>
        <v>10.424431959368958</v>
      </c>
      <c r="EW100" s="30">
        <f t="shared" si="95"/>
        <v>10.353275427223094</v>
      </c>
      <c r="EX100" s="30">
        <f t="shared" si="95"/>
        <v>10.283083729411413</v>
      </c>
      <c r="EY100" s="30">
        <f t="shared" si="95"/>
        <v>10.213837374331201</v>
      </c>
      <c r="EZ100" s="30">
        <f t="shared" si="95"/>
        <v>10.145517391894204</v>
      </c>
      <c r="FA100" s="30">
        <f t="shared" si="95"/>
        <v>10.078105316200554</v>
      </c>
      <c r="FB100" s="30">
        <f t="shared" si="95"/>
        <v>10.0115831688989</v>
      </c>
      <c r="FC100" s="30">
        <f t="shared" si="95"/>
        <v>9.9459334432012021</v>
      </c>
      <c r="FD100" s="30">
        <f t="shared" si="95"/>
        <v>9.8811390885223673</v>
      </c>
      <c r="FE100" s="30">
        <f t="shared" si="95"/>
        <v>9.8171834957163977</v>
      </c>
      <c r="FF100" s="30">
        <f t="shared" si="95"/>
        <v>9.7540504828822083</v>
      </c>
      <c r="FG100" s="30">
        <f t="shared" si="95"/>
        <v>9.6917242817136309</v>
      </c>
      <c r="FH100" s="30">
        <f t="shared" si="95"/>
        <v>9.6301895243694187</v>
      </c>
      <c r="FI100" s="30">
        <f t="shared" si="95"/>
        <v>9.5694312308402729</v>
      </c>
      <c r="FJ100" s="30">
        <f t="shared" si="95"/>
        <v>9.5094347967911173</v>
      </c>
      <c r="FK100" s="30">
        <f t="shared" si="95"/>
        <v>9.4501859818578406</v>
      </c>
      <c r="FL100" s="30">
        <f t="shared" si="95"/>
        <v>9.3916708983788446</v>
      </c>
      <c r="FM100" s="30">
        <f t="shared" si="95"/>
        <v>9.3338760005426664</v>
      </c>
      <c r="FN100" s="30">
        <f t="shared" si="95"/>
        <v>9.276788073933842</v>
      </c>
      <c r="FO100" s="30">
        <f t="shared" si="95"/>
        <v>9.2203942254600815</v>
      </c>
      <c r="FP100" s="30">
        <f t="shared" si="95"/>
        <v>9.1646818736446125</v>
      </c>
      <c r="FQ100" s="30">
        <f t="shared" si="95"/>
        <v>9.1096387392683678</v>
      </c>
      <c r="FR100" s="30">
        <f t="shared" si="95"/>
        <v>9.0552528363473623</v>
      </c>
      <c r="FS100" s="30">
        <f t="shared" si="95"/>
        <v>9.0015124634313555</v>
      </c>
      <c r="FT100" s="30">
        <f t="shared" si="95"/>
        <v>8.9484061952105218</v>
      </c>
      <c r="FU100" s="30">
        <f t="shared" si="95"/>
        <v>8.8959228744174972</v>
      </c>
      <c r="FV100" s="30">
        <f t="shared" si="95"/>
        <v>8.8440516040127317</v>
      </c>
      <c r="FW100" s="30">
        <f t="shared" si="95"/>
        <v>8.7927817396416419</v>
      </c>
      <c r="FX100" s="30">
        <f t="shared" si="95"/>
        <v>8.7421028823526417</v>
      </c>
      <c r="FY100" s="30">
        <f t="shared" si="95"/>
        <v>8.6920048715655209</v>
      </c>
      <c r="FZ100" s="30">
        <f t="shared" si="95"/>
        <v>8.6424777782802469</v>
      </c>
      <c r="GA100" s="30">
        <f t="shared" si="95"/>
        <v>8.5935118985166188</v>
      </c>
      <c r="GB100" s="30">
        <f t="shared" ref="GB100:GO100" si="96">$B$99/$C$99/$D$99/$E$99/GB83/$H$99</f>
        <v>6.4088233102317602</v>
      </c>
      <c r="GC100" s="30">
        <f t="shared" si="96"/>
        <v>5.0983356305485152</v>
      </c>
      <c r="GD100" s="30">
        <f t="shared" si="96"/>
        <v>4.2249438721119317</v>
      </c>
      <c r="GE100" s="30">
        <f t="shared" si="96"/>
        <v>3.6013174121603089</v>
      </c>
      <c r="GF100" s="30">
        <f t="shared" si="96"/>
        <v>3.1337910125788913</v>
      </c>
      <c r="GG100" s="30">
        <f t="shared" si="96"/>
        <v>2.7703284933117502</v>
      </c>
      <c r="GH100" s="30">
        <f t="shared" si="96"/>
        <v>2.4797082017790464</v>
      </c>
      <c r="GI100" s="30">
        <f t="shared" si="96"/>
        <v>2.2420618626580686</v>
      </c>
      <c r="GJ100" s="30">
        <f t="shared" si="96"/>
        <v>2.0441440028142632</v>
      </c>
      <c r="GK100" s="30">
        <f t="shared" si="96"/>
        <v>1.8767847186077748</v>
      </c>
      <c r="GL100" s="30">
        <f t="shared" si="96"/>
        <v>1.7334341143864951</v>
      </c>
      <c r="GM100" s="30">
        <f t="shared" si="96"/>
        <v>1.6092889656108047</v>
      </c>
      <c r="GN100" s="30">
        <f t="shared" si="96"/>
        <v>1.5007468833326352</v>
      </c>
      <c r="GO100" s="30">
        <f t="shared" si="96"/>
        <v>1.4050531265291184</v>
      </c>
    </row>
    <row r="103" spans="1:197" x14ac:dyDescent="0.25">
      <c r="F103" t="s">
        <v>42</v>
      </c>
      <c r="G103" s="30">
        <f>MAX(J99,J100)</f>
        <v>433.35852859662378</v>
      </c>
      <c r="I103" t="s">
        <v>40</v>
      </c>
      <c r="J103" s="30">
        <f>MIN($J$26,J98,MAX(J99,J100))</f>
        <v>245.71428571428569</v>
      </c>
      <c r="K103" s="30">
        <f t="shared" ref="K103:BU103" si="97">MIN($J$26,K98,MAX(K99,K100))</f>
        <v>245.71428571428569</v>
      </c>
      <c r="L103" s="30">
        <f t="shared" si="97"/>
        <v>245.71428571428569</v>
      </c>
      <c r="M103" s="30">
        <f t="shared" si="97"/>
        <v>233.34690001356668</v>
      </c>
      <c r="N103" s="30">
        <f t="shared" si="97"/>
        <v>202.23398001175778</v>
      </c>
      <c r="O103" s="30">
        <f t="shared" si="97"/>
        <v>178.44174706919804</v>
      </c>
      <c r="P103" s="30">
        <f t="shared" si="97"/>
        <v>159.65840527244035</v>
      </c>
      <c r="Q103" s="30">
        <f t="shared" si="97"/>
        <v>144.45284286554127</v>
      </c>
      <c r="R103" s="30">
        <f t="shared" si="97"/>
        <v>131.89172609462463</v>
      </c>
      <c r="S103" s="30">
        <f t="shared" si="97"/>
        <v>121.34038800705467</v>
      </c>
      <c r="T103" s="30">
        <f t="shared" si="97"/>
        <v>112.35221111764321</v>
      </c>
      <c r="U103" s="30">
        <f t="shared" si="97"/>
        <v>104.6037827647023</v>
      </c>
      <c r="V103" s="30">
        <f t="shared" si="97"/>
        <v>97.855151618592473</v>
      </c>
      <c r="W103" s="30">
        <f t="shared" si="97"/>
        <v>91.92453636898081</v>
      </c>
      <c r="X103" s="30">
        <f t="shared" si="97"/>
        <v>86.671705719324777</v>
      </c>
      <c r="Y103" s="30">
        <f t="shared" si="97"/>
        <v>81.986748653415319</v>
      </c>
      <c r="Z103" s="30">
        <f t="shared" si="97"/>
        <v>77.782300004522227</v>
      </c>
      <c r="AA103" s="30">
        <f t="shared" si="97"/>
        <v>73.988041467716258</v>
      </c>
      <c r="AB103" s="30">
        <f t="shared" si="97"/>
        <v>70.546737213403873</v>
      </c>
      <c r="AC103" s="30">
        <f t="shared" si="97"/>
        <v>67.411326670585922</v>
      </c>
      <c r="AD103" s="30">
        <f t="shared" si="97"/>
        <v>64.542759578220569</v>
      </c>
      <c r="AE103" s="30">
        <f t="shared" si="97"/>
        <v>61.90836122808912</v>
      </c>
      <c r="AF103" s="30">
        <f t="shared" si="97"/>
        <v>59.480582356399346</v>
      </c>
      <c r="AG103" s="30">
        <f t="shared" si="97"/>
        <v>57.236032078799376</v>
      </c>
      <c r="AH103" s="30">
        <f t="shared" si="97"/>
        <v>55.154721821388485</v>
      </c>
      <c r="AI103" s="30">
        <f t="shared" si="97"/>
        <v>53.219468424146783</v>
      </c>
      <c r="AJ103" s="30">
        <f t="shared" si="97"/>
        <v>51.415418647057066</v>
      </c>
      <c r="AK103" s="30">
        <f t="shared" si="97"/>
        <v>49.729667216006014</v>
      </c>
      <c r="AL103" s="30">
        <f t="shared" si="97"/>
        <v>48.150947621847088</v>
      </c>
      <c r="AM103" s="30">
        <f t="shared" si="97"/>
        <v>46.669380002713332</v>
      </c>
      <c r="AN103" s="30">
        <f t="shared" si="97"/>
        <v>45.276264181736821</v>
      </c>
      <c r="AO103" s="30">
        <f t="shared" si="97"/>
        <v>43.963908698208208</v>
      </c>
      <c r="AP103" s="59">
        <f t="shared" si="97"/>
        <v>42.725488734878404</v>
      </c>
      <c r="AQ103" s="30">
        <f t="shared" si="97"/>
        <v>41.554927399676252</v>
      </c>
      <c r="AR103" s="30">
        <f t="shared" si="97"/>
        <v>40.952380952380949</v>
      </c>
      <c r="AS103" s="30">
        <f t="shared" si="97"/>
        <v>40.952380952380949</v>
      </c>
      <c r="AT103" s="30">
        <f t="shared" si="97"/>
        <v>40.952380952380949</v>
      </c>
      <c r="AU103" s="30">
        <f t="shared" si="97"/>
        <v>40.952380952380949</v>
      </c>
      <c r="AV103" s="30">
        <f t="shared" si="97"/>
        <v>40.952380952380949</v>
      </c>
      <c r="AW103" s="30">
        <f t="shared" si="97"/>
        <v>40.952380952380949</v>
      </c>
      <c r="AX103" s="30">
        <f t="shared" si="97"/>
        <v>40.952380952380949</v>
      </c>
      <c r="AY103" s="30">
        <f t="shared" si="97"/>
        <v>40.952380952380949</v>
      </c>
      <c r="AZ103" s="30">
        <f t="shared" si="97"/>
        <v>40.952380952380949</v>
      </c>
      <c r="BA103" s="30">
        <f t="shared" si="97"/>
        <v>40.952380952380949</v>
      </c>
      <c r="BB103" s="30">
        <f t="shared" si="97"/>
        <v>40.952380952380949</v>
      </c>
      <c r="BC103" s="30">
        <f t="shared" si="97"/>
        <v>40.952380952380949</v>
      </c>
      <c r="BD103" s="30">
        <f t="shared" si="97"/>
        <v>40.952380952380949</v>
      </c>
      <c r="BE103" s="30">
        <f t="shared" si="97"/>
        <v>40.952380952380949</v>
      </c>
      <c r="BF103" s="30">
        <f t="shared" si="97"/>
        <v>40.952380952380949</v>
      </c>
      <c r="BG103" s="30">
        <f t="shared" si="97"/>
        <v>40.952380952380949</v>
      </c>
      <c r="BH103" s="30">
        <f t="shared" si="97"/>
        <v>40.952380952380949</v>
      </c>
      <c r="BI103" s="30">
        <f t="shared" si="97"/>
        <v>40.952380952380949</v>
      </c>
      <c r="BJ103" s="30">
        <f t="shared" si="97"/>
        <v>40.952380952380949</v>
      </c>
      <c r="BK103" s="30">
        <f t="shared" si="97"/>
        <v>40.952380952380949</v>
      </c>
      <c r="BL103" s="30">
        <f t="shared" si="97"/>
        <v>40.952380952380949</v>
      </c>
      <c r="BM103" s="30">
        <f t="shared" si="97"/>
        <v>40.952380952380949</v>
      </c>
      <c r="BN103" s="30">
        <f t="shared" si="97"/>
        <v>40.952380952380949</v>
      </c>
      <c r="BO103" s="30">
        <f t="shared" si="97"/>
        <v>40.952380952380949</v>
      </c>
      <c r="BP103" s="30">
        <f t="shared" si="97"/>
        <v>40.952380952380949</v>
      </c>
      <c r="BQ103" s="30">
        <f t="shared" si="97"/>
        <v>40.952380952380949</v>
      </c>
      <c r="BR103" s="30">
        <f t="shared" si="97"/>
        <v>40.952380952380949</v>
      </c>
      <c r="BS103" s="30">
        <f t="shared" si="97"/>
        <v>40.952380952380949</v>
      </c>
      <c r="BT103" s="30">
        <f t="shared" si="97"/>
        <v>40.952380952380949</v>
      </c>
      <c r="BU103" s="30">
        <f t="shared" si="97"/>
        <v>40.952380952380949</v>
      </c>
      <c r="BV103" s="30">
        <f t="shared" ref="BV103:EG103" si="98">MIN($J$26,BV98,MAX(BV99,BV100))</f>
        <v>40.952380952380949</v>
      </c>
      <c r="BW103" s="30">
        <f t="shared" si="98"/>
        <v>40.952380952380949</v>
      </c>
      <c r="BX103" s="30">
        <f t="shared" si="98"/>
        <v>40.952380952380949</v>
      </c>
      <c r="BY103" s="30">
        <f t="shared" si="98"/>
        <v>40.952380952380949</v>
      </c>
      <c r="BZ103" s="30">
        <f t="shared" si="98"/>
        <v>40.952380952380949</v>
      </c>
      <c r="CA103" s="30">
        <f t="shared" si="98"/>
        <v>40.952380952380949</v>
      </c>
      <c r="CB103" s="30">
        <f t="shared" si="98"/>
        <v>40.952380952380949</v>
      </c>
      <c r="CC103" s="30">
        <f t="shared" si="98"/>
        <v>40.952380952380949</v>
      </c>
      <c r="CD103" s="30">
        <f t="shared" si="98"/>
        <v>40.952380952380949</v>
      </c>
      <c r="CE103" s="30">
        <f t="shared" si="98"/>
        <v>40.952380952380949</v>
      </c>
      <c r="CF103" s="30">
        <f t="shared" si="98"/>
        <v>40.952380952380949</v>
      </c>
      <c r="CG103" s="30">
        <f t="shared" si="98"/>
        <v>40.952380952380949</v>
      </c>
      <c r="CH103" s="30">
        <f t="shared" si="98"/>
        <v>40.952380952380949</v>
      </c>
      <c r="CI103" s="30">
        <f t="shared" si="98"/>
        <v>40.952380952380949</v>
      </c>
      <c r="CJ103" s="30">
        <f t="shared" si="98"/>
        <v>40.952380952380949</v>
      </c>
      <c r="CK103" s="30">
        <f t="shared" si="98"/>
        <v>40.952380952380949</v>
      </c>
      <c r="CL103" s="30">
        <f t="shared" si="98"/>
        <v>40.952380952380949</v>
      </c>
      <c r="CM103" s="30">
        <f t="shared" si="98"/>
        <v>40.952380952380949</v>
      </c>
      <c r="CN103" s="30">
        <f t="shared" si="98"/>
        <v>40.952380952380949</v>
      </c>
      <c r="CO103" s="30">
        <f t="shared" si="98"/>
        <v>40.952380952380949</v>
      </c>
      <c r="CP103" s="30">
        <f t="shared" si="98"/>
        <v>40.952380952380949</v>
      </c>
      <c r="CQ103" s="30">
        <f t="shared" si="98"/>
        <v>40.952380952380949</v>
      </c>
      <c r="CR103" s="30">
        <f t="shared" si="98"/>
        <v>40.952380952380949</v>
      </c>
      <c r="CS103" s="30">
        <f t="shared" si="98"/>
        <v>40.952380952380949</v>
      </c>
      <c r="CT103" s="30">
        <f t="shared" si="98"/>
        <v>40.952380952380949</v>
      </c>
      <c r="CU103" s="30">
        <f t="shared" si="98"/>
        <v>40.952380952380949</v>
      </c>
      <c r="CV103" s="30">
        <f t="shared" si="98"/>
        <v>40.952380952380949</v>
      </c>
      <c r="CW103" s="30">
        <f t="shared" si="98"/>
        <v>40.952380952380949</v>
      </c>
      <c r="CX103" s="30">
        <f t="shared" si="98"/>
        <v>40.952380952380949</v>
      </c>
      <c r="CY103" s="30">
        <f t="shared" si="98"/>
        <v>40.952380952380949</v>
      </c>
      <c r="CZ103" s="30">
        <f t="shared" si="98"/>
        <v>40.952380952380949</v>
      </c>
      <c r="DA103" s="30">
        <f t="shared" si="98"/>
        <v>40.952380952380949</v>
      </c>
      <c r="DB103" s="30">
        <f t="shared" si="98"/>
        <v>40.952380952380949</v>
      </c>
      <c r="DC103" s="30">
        <f t="shared" si="98"/>
        <v>40.952380952380949</v>
      </c>
      <c r="DD103" s="30">
        <f t="shared" si="98"/>
        <v>40.952380952380949</v>
      </c>
      <c r="DE103" s="30">
        <f t="shared" si="98"/>
        <v>40.952380952380949</v>
      </c>
      <c r="DF103" s="30">
        <f t="shared" si="98"/>
        <v>40.952380952380949</v>
      </c>
      <c r="DG103" s="30">
        <f t="shared" si="98"/>
        <v>40.952380952380949</v>
      </c>
      <c r="DH103" s="30">
        <f t="shared" si="98"/>
        <v>40.952380952380949</v>
      </c>
      <c r="DI103" s="30">
        <f t="shared" si="98"/>
        <v>40.952380952380949</v>
      </c>
      <c r="DJ103" s="30">
        <f t="shared" si="98"/>
        <v>40.952380952380949</v>
      </c>
      <c r="DK103" s="30">
        <f t="shared" si="98"/>
        <v>40.952380952380949</v>
      </c>
      <c r="DL103" s="30">
        <f t="shared" si="98"/>
        <v>40.952380952380949</v>
      </c>
      <c r="DM103" s="30">
        <f t="shared" si="98"/>
        <v>40.952380952380949</v>
      </c>
      <c r="DN103" s="30">
        <f t="shared" si="98"/>
        <v>40.809547536004935</v>
      </c>
      <c r="DO103" s="30">
        <f t="shared" si="98"/>
        <v>40.446796002351554</v>
      </c>
      <c r="DP103" s="30">
        <f t="shared" si="98"/>
        <v>40.090436566207494</v>
      </c>
      <c r="DQ103" s="30">
        <f t="shared" si="98"/>
        <v>39.740301749035375</v>
      </c>
      <c r="DR103" s="30">
        <f t="shared" si="98"/>
        <v>39.396229872420349</v>
      </c>
      <c r="DS103" s="30">
        <f t="shared" si="98"/>
        <v>39.058064809137768</v>
      </c>
      <c r="DT103" s="30">
        <f t="shared" si="98"/>
        <v>38.72565574693234</v>
      </c>
      <c r="DU103" s="30">
        <f t="shared" si="98"/>
        <v>38.39885696425781</v>
      </c>
      <c r="DV103" s="30">
        <f t="shared" si="98"/>
        <v>38.077527617276573</v>
      </c>
      <c r="DW103" s="30">
        <f t="shared" si="98"/>
        <v>37.761531537465146</v>
      </c>
      <c r="DX103" s="30">
        <f t="shared" si="98"/>
        <v>37.45073703921441</v>
      </c>
      <c r="DY103" s="30">
        <f t="shared" si="98"/>
        <v>37.145016736853464</v>
      </c>
      <c r="DZ103" s="30">
        <f t="shared" si="98"/>
        <v>36.84424737056316</v>
      </c>
      <c r="EA103" s="30">
        <f t="shared" si="98"/>
        <v>36.548309640679122</v>
      </c>
      <c r="EB103" s="30">
        <f t="shared" si="98"/>
        <v>36.257088049916739</v>
      </c>
      <c r="EC103" s="30">
        <f t="shared" si="98"/>
        <v>35.970470753079447</v>
      </c>
      <c r="ED103" s="30">
        <f t="shared" si="98"/>
        <v>35.688349413839603</v>
      </c>
      <c r="EE103" s="30">
        <f t="shared" si="98"/>
        <v>35.410619068206614</v>
      </c>
      <c r="EF103" s="30">
        <f t="shared" si="98"/>
        <v>35.137177994320851</v>
      </c>
      <c r="EG103" s="30">
        <f t="shared" si="98"/>
        <v>34.867927588234103</v>
      </c>
      <c r="EH103" s="30">
        <f t="shared" ref="EH103:GA103" si="99">MIN($J$26,EH98,MAX(EH99,EH100))</f>
        <v>34.602772245357798</v>
      </c>
      <c r="EI103" s="30">
        <f t="shared" si="99"/>
        <v>34.341619247279624</v>
      </c>
      <c r="EJ103" s="30">
        <f t="shared" si="99"/>
        <v>34.084378653667045</v>
      </c>
      <c r="EK103" s="30">
        <f t="shared" si="99"/>
        <v>33.830963198992933</v>
      </c>
      <c r="EL103" s="30">
        <f t="shared" si="99"/>
        <v>33.581288193834325</v>
      </c>
      <c r="EM103" s="30">
        <f t="shared" si="99"/>
        <v>33.335271430509522</v>
      </c>
      <c r="EN103" s="30">
        <f t="shared" si="99"/>
        <v>33.092833092833089</v>
      </c>
      <c r="EO103" s="30">
        <f t="shared" si="99"/>
        <v>32.853895669780144</v>
      </c>
      <c r="EP103" s="30">
        <f t="shared" si="99"/>
        <v>32.618383872864158</v>
      </c>
      <c r="EQ103" s="30">
        <f t="shared" si="99"/>
        <v>32.386224557043064</v>
      </c>
      <c r="ER103" s="30">
        <f t="shared" si="99"/>
        <v>32.157346644979157</v>
      </c>
      <c r="ES103" s="30">
        <f t="shared" si="99"/>
        <v>31.931681054488067</v>
      </c>
      <c r="ET103" s="30">
        <f t="shared" si="99"/>
        <v>31.709160629021255</v>
      </c>
      <c r="EU103" s="30">
        <f t="shared" si="99"/>
        <v>31.489720071034945</v>
      </c>
      <c r="EV103" s="30">
        <f t="shared" si="99"/>
        <v>31.273295878106875</v>
      </c>
      <c r="EW103" s="30">
        <f t="shared" si="99"/>
        <v>31.059826281669281</v>
      </c>
      <c r="EX103" s="30">
        <f t="shared" si="99"/>
        <v>30.849251188234238</v>
      </c>
      <c r="EY103" s="30">
        <f t="shared" si="99"/>
        <v>30.641512122993607</v>
      </c>
      <c r="EZ103" s="30">
        <f t="shared" si="99"/>
        <v>30.436552175682607</v>
      </c>
      <c r="FA103" s="30">
        <f t="shared" si="99"/>
        <v>30.234315948601658</v>
      </c>
      <c r="FB103" s="30">
        <f t="shared" si="99"/>
        <v>30.034749506696699</v>
      </c>
      <c r="FC103" s="30">
        <f t="shared" si="99"/>
        <v>29.837800329603606</v>
      </c>
      <c r="FD103" s="30">
        <f t="shared" si="99"/>
        <v>29.643417265567098</v>
      </c>
      <c r="FE103" s="30">
        <f t="shared" si="99"/>
        <v>29.451550487149191</v>
      </c>
      <c r="FF103" s="30">
        <f t="shared" si="99"/>
        <v>29.262151448646627</v>
      </c>
      <c r="FG103" s="30">
        <f t="shared" si="99"/>
        <v>29.075172845140894</v>
      </c>
      <c r="FH103" s="30">
        <f t="shared" si="99"/>
        <v>28.890568573108251</v>
      </c>
      <c r="FI103" s="30">
        <f t="shared" si="99"/>
        <v>28.708293692520822</v>
      </c>
      <c r="FJ103" s="30">
        <f t="shared" si="99"/>
        <v>28.528304390373354</v>
      </c>
      <c r="FK103" s="30">
        <f t="shared" si="99"/>
        <v>28.35055794557352</v>
      </c>
      <c r="FL103" s="30">
        <f t="shared" si="99"/>
        <v>28.17501269513653</v>
      </c>
      <c r="FM103" s="30">
        <f t="shared" si="99"/>
        <v>28.001628001627999</v>
      </c>
      <c r="FN103" s="30">
        <f t="shared" si="99"/>
        <v>27.830364221801528</v>
      </c>
      <c r="FO103" s="30">
        <f t="shared" si="99"/>
        <v>27.661182676380243</v>
      </c>
      <c r="FP103" s="30">
        <f t="shared" si="99"/>
        <v>27.494045620933836</v>
      </c>
      <c r="FQ103" s="30">
        <f t="shared" si="99"/>
        <v>27.328916217805109</v>
      </c>
      <c r="FR103" s="30">
        <f t="shared" si="99"/>
        <v>27.165758509042089</v>
      </c>
      <c r="FS103" s="30">
        <f t="shared" si="99"/>
        <v>27.004537390294065</v>
      </c>
      <c r="FT103" s="30">
        <f t="shared" si="99"/>
        <v>26.845218585631564</v>
      </c>
      <c r="FU103" s="30">
        <f t="shared" si="99"/>
        <v>26.687768623252495</v>
      </c>
      <c r="FV103" s="30">
        <f t="shared" si="99"/>
        <v>26.532154812038193</v>
      </c>
      <c r="FW103" s="30">
        <f t="shared" si="99"/>
        <v>26.378345218924927</v>
      </c>
      <c r="FX103" s="30">
        <f t="shared" si="99"/>
        <v>26.226308647057923</v>
      </c>
      <c r="FY103" s="30">
        <f t="shared" si="99"/>
        <v>26.076014614696561</v>
      </c>
      <c r="FZ103" s="30">
        <f t="shared" si="99"/>
        <v>25.927433334840739</v>
      </c>
      <c r="GA103" s="30">
        <f t="shared" si="99"/>
        <v>25.780535695549858</v>
      </c>
      <c r="GB103" s="30">
        <f t="shared" ref="GB103:GO103" si="100">MIN($J$26,GB98,MAX(GB99,GB100))</f>
        <v>19.226469930695281</v>
      </c>
      <c r="GC103" s="30">
        <f t="shared" si="100"/>
        <v>15.295006891645547</v>
      </c>
      <c r="GD103" s="30">
        <f t="shared" si="100"/>
        <v>12.674831616335794</v>
      </c>
      <c r="GE103" s="30">
        <f t="shared" si="100"/>
        <v>10.803952236480926</v>
      </c>
      <c r="GF103" s="30">
        <f t="shared" si="100"/>
        <v>9.4013730377366738</v>
      </c>
      <c r="GG103" s="30">
        <f t="shared" si="100"/>
        <v>8.3109854799352512</v>
      </c>
      <c r="GH103" s="30">
        <f t="shared" si="100"/>
        <v>7.4391246053371392</v>
      </c>
      <c r="GI103" s="30">
        <f t="shared" si="100"/>
        <v>6.7261855879742054</v>
      </c>
      <c r="GJ103" s="30">
        <f t="shared" si="100"/>
        <v>6.1324320084427892</v>
      </c>
      <c r="GK103" s="30">
        <f t="shared" si="100"/>
        <v>5.6303541558233245</v>
      </c>
      <c r="GL103" s="30">
        <f t="shared" si="100"/>
        <v>5.2003023431594855</v>
      </c>
      <c r="GM103" s="30">
        <f t="shared" si="100"/>
        <v>4.8278668968324139</v>
      </c>
      <c r="GN103" s="30">
        <f t="shared" si="100"/>
        <v>4.5022406499979057</v>
      </c>
      <c r="GO103" s="30">
        <f t="shared" si="100"/>
        <v>4.2151593795873552</v>
      </c>
    </row>
    <row r="104" spans="1:197" x14ac:dyDescent="0.25">
      <c r="I104" t="s">
        <v>33</v>
      </c>
      <c r="J104">
        <f>J83</f>
        <v>21</v>
      </c>
      <c r="K104">
        <f t="shared" ref="K104:BU104" si="101">K86</f>
        <v>27</v>
      </c>
      <c r="L104">
        <f>L86</f>
        <v>33</v>
      </c>
      <c r="M104">
        <f t="shared" si="101"/>
        <v>39</v>
      </c>
      <c r="N104">
        <f t="shared" si="101"/>
        <v>45</v>
      </c>
      <c r="O104">
        <f t="shared" si="101"/>
        <v>51</v>
      </c>
      <c r="P104">
        <f t="shared" si="101"/>
        <v>57</v>
      </c>
      <c r="Q104">
        <f t="shared" si="101"/>
        <v>63</v>
      </c>
      <c r="R104">
        <f t="shared" si="101"/>
        <v>69</v>
      </c>
      <c r="S104">
        <f t="shared" si="101"/>
        <v>75</v>
      </c>
      <c r="T104">
        <f t="shared" si="101"/>
        <v>81</v>
      </c>
      <c r="U104">
        <f t="shared" si="101"/>
        <v>87</v>
      </c>
      <c r="V104">
        <f t="shared" si="101"/>
        <v>93</v>
      </c>
      <c r="W104">
        <f t="shared" si="101"/>
        <v>99</v>
      </c>
      <c r="X104">
        <f t="shared" si="101"/>
        <v>105</v>
      </c>
      <c r="Y104">
        <f t="shared" si="101"/>
        <v>111</v>
      </c>
      <c r="Z104">
        <f t="shared" si="101"/>
        <v>117</v>
      </c>
      <c r="AA104">
        <f t="shared" si="101"/>
        <v>123</v>
      </c>
      <c r="AB104">
        <f t="shared" si="101"/>
        <v>129</v>
      </c>
      <c r="AC104">
        <f t="shared" si="101"/>
        <v>135</v>
      </c>
      <c r="AD104">
        <f t="shared" si="101"/>
        <v>141</v>
      </c>
      <c r="AE104">
        <f t="shared" si="101"/>
        <v>147</v>
      </c>
      <c r="AF104">
        <f t="shared" si="101"/>
        <v>153</v>
      </c>
      <c r="AG104">
        <f t="shared" si="101"/>
        <v>159</v>
      </c>
      <c r="AH104">
        <f t="shared" si="101"/>
        <v>165</v>
      </c>
      <c r="AI104">
        <f t="shared" si="101"/>
        <v>171</v>
      </c>
      <c r="AJ104">
        <f t="shared" si="101"/>
        <v>177</v>
      </c>
      <c r="AK104">
        <f t="shared" si="101"/>
        <v>183</v>
      </c>
      <c r="AL104">
        <f t="shared" si="101"/>
        <v>189</v>
      </c>
      <c r="AM104">
        <f t="shared" si="101"/>
        <v>195</v>
      </c>
      <c r="AN104">
        <f t="shared" si="101"/>
        <v>201</v>
      </c>
      <c r="AO104">
        <f t="shared" si="101"/>
        <v>207</v>
      </c>
      <c r="AP104" s="54">
        <f t="shared" si="101"/>
        <v>213</v>
      </c>
      <c r="AQ104">
        <f t="shared" si="101"/>
        <v>219</v>
      </c>
      <c r="AR104">
        <f t="shared" si="101"/>
        <v>225</v>
      </c>
      <c r="AS104">
        <f t="shared" si="101"/>
        <v>231</v>
      </c>
      <c r="AT104">
        <f t="shared" si="101"/>
        <v>237</v>
      </c>
      <c r="AU104">
        <f t="shared" si="101"/>
        <v>243</v>
      </c>
      <c r="AV104">
        <f t="shared" si="101"/>
        <v>249</v>
      </c>
      <c r="AW104">
        <f t="shared" si="101"/>
        <v>255</v>
      </c>
      <c r="AX104">
        <f t="shared" si="101"/>
        <v>261</v>
      </c>
      <c r="AY104">
        <f t="shared" si="101"/>
        <v>267</v>
      </c>
      <c r="AZ104">
        <f t="shared" si="101"/>
        <v>273</v>
      </c>
      <c r="BA104">
        <f t="shared" si="101"/>
        <v>279</v>
      </c>
      <c r="BB104">
        <f t="shared" si="101"/>
        <v>285</v>
      </c>
      <c r="BC104">
        <f t="shared" si="101"/>
        <v>291</v>
      </c>
      <c r="BD104">
        <f t="shared" si="101"/>
        <v>297</v>
      </c>
      <c r="BE104">
        <f t="shared" si="101"/>
        <v>303</v>
      </c>
      <c r="BF104">
        <f t="shared" si="101"/>
        <v>309</v>
      </c>
      <c r="BG104">
        <f t="shared" si="101"/>
        <v>315</v>
      </c>
      <c r="BH104">
        <f t="shared" si="101"/>
        <v>321</v>
      </c>
      <c r="BI104">
        <f t="shared" si="101"/>
        <v>327</v>
      </c>
      <c r="BJ104">
        <f t="shared" si="101"/>
        <v>333</v>
      </c>
      <c r="BK104">
        <f t="shared" si="101"/>
        <v>339</v>
      </c>
      <c r="BL104">
        <f t="shared" si="101"/>
        <v>345</v>
      </c>
      <c r="BM104">
        <f t="shared" si="101"/>
        <v>351</v>
      </c>
      <c r="BN104">
        <f t="shared" si="101"/>
        <v>357</v>
      </c>
      <c r="BO104">
        <f t="shared" si="101"/>
        <v>363</v>
      </c>
      <c r="BP104">
        <f t="shared" si="101"/>
        <v>369</v>
      </c>
      <c r="BQ104">
        <f t="shared" si="101"/>
        <v>375</v>
      </c>
      <c r="BR104">
        <f t="shared" si="101"/>
        <v>381</v>
      </c>
      <c r="BS104">
        <f t="shared" si="101"/>
        <v>387</v>
      </c>
      <c r="BT104">
        <f t="shared" si="101"/>
        <v>393</v>
      </c>
      <c r="BU104">
        <f t="shared" si="101"/>
        <v>399</v>
      </c>
      <c r="BV104">
        <f t="shared" ref="BV104:EG104" si="102">BV86</f>
        <v>405</v>
      </c>
      <c r="BW104">
        <f t="shared" si="102"/>
        <v>411</v>
      </c>
      <c r="BX104">
        <f t="shared" si="102"/>
        <v>417</v>
      </c>
      <c r="BY104">
        <f t="shared" si="102"/>
        <v>423</v>
      </c>
      <c r="BZ104">
        <f t="shared" si="102"/>
        <v>429</v>
      </c>
      <c r="CA104">
        <f t="shared" si="102"/>
        <v>435</v>
      </c>
      <c r="CB104">
        <f t="shared" si="102"/>
        <v>441</v>
      </c>
      <c r="CC104">
        <f t="shared" si="102"/>
        <v>447</v>
      </c>
      <c r="CD104">
        <f t="shared" si="102"/>
        <v>453</v>
      </c>
      <c r="CE104">
        <f t="shared" si="102"/>
        <v>459</v>
      </c>
      <c r="CF104">
        <f t="shared" si="102"/>
        <v>465</v>
      </c>
      <c r="CG104">
        <f t="shared" si="102"/>
        <v>471</v>
      </c>
      <c r="CH104">
        <f t="shared" si="102"/>
        <v>477</v>
      </c>
      <c r="CI104">
        <f t="shared" si="102"/>
        <v>483</v>
      </c>
      <c r="CJ104">
        <f t="shared" si="102"/>
        <v>489</v>
      </c>
      <c r="CK104">
        <f t="shared" si="102"/>
        <v>495</v>
      </c>
      <c r="CL104">
        <f t="shared" si="102"/>
        <v>501</v>
      </c>
      <c r="CM104">
        <f t="shared" si="102"/>
        <v>507</v>
      </c>
      <c r="CN104">
        <f t="shared" si="102"/>
        <v>513</v>
      </c>
      <c r="CO104">
        <f t="shared" si="102"/>
        <v>519</v>
      </c>
      <c r="CP104">
        <f t="shared" si="102"/>
        <v>525</v>
      </c>
      <c r="CQ104">
        <f t="shared" si="102"/>
        <v>531</v>
      </c>
      <c r="CR104">
        <f t="shared" si="102"/>
        <v>537</v>
      </c>
      <c r="CS104">
        <f t="shared" si="102"/>
        <v>543</v>
      </c>
      <c r="CT104">
        <f t="shared" si="102"/>
        <v>549</v>
      </c>
      <c r="CU104">
        <f t="shared" si="102"/>
        <v>555</v>
      </c>
      <c r="CV104">
        <f t="shared" si="102"/>
        <v>561</v>
      </c>
      <c r="CW104">
        <f t="shared" si="102"/>
        <v>567</v>
      </c>
      <c r="CX104">
        <f t="shared" si="102"/>
        <v>573</v>
      </c>
      <c r="CY104">
        <f t="shared" si="102"/>
        <v>579</v>
      </c>
      <c r="CZ104">
        <f t="shared" si="102"/>
        <v>585</v>
      </c>
      <c r="DA104">
        <f t="shared" si="102"/>
        <v>591</v>
      </c>
      <c r="DB104">
        <f t="shared" si="102"/>
        <v>597</v>
      </c>
      <c r="DC104">
        <f t="shared" si="102"/>
        <v>603</v>
      </c>
      <c r="DD104">
        <f t="shared" si="102"/>
        <v>609</v>
      </c>
      <c r="DE104">
        <f t="shared" si="102"/>
        <v>615</v>
      </c>
      <c r="DF104">
        <f t="shared" si="102"/>
        <v>621</v>
      </c>
      <c r="DG104">
        <f t="shared" si="102"/>
        <v>627</v>
      </c>
      <c r="DH104">
        <f t="shared" si="102"/>
        <v>633</v>
      </c>
      <c r="DI104">
        <f t="shared" si="102"/>
        <v>639</v>
      </c>
      <c r="DJ104">
        <f t="shared" si="102"/>
        <v>645</v>
      </c>
      <c r="DK104">
        <f t="shared" si="102"/>
        <v>651</v>
      </c>
      <c r="DL104">
        <f t="shared" si="102"/>
        <v>657</v>
      </c>
      <c r="DM104">
        <f t="shared" si="102"/>
        <v>663</v>
      </c>
      <c r="DN104">
        <f t="shared" si="102"/>
        <v>669</v>
      </c>
      <c r="DO104">
        <f t="shared" si="102"/>
        <v>675</v>
      </c>
      <c r="DP104">
        <f t="shared" si="102"/>
        <v>681</v>
      </c>
      <c r="DQ104">
        <f t="shared" si="102"/>
        <v>687</v>
      </c>
      <c r="DR104">
        <f t="shared" si="102"/>
        <v>693</v>
      </c>
      <c r="DS104">
        <f t="shared" si="102"/>
        <v>699</v>
      </c>
      <c r="DT104">
        <f t="shared" si="102"/>
        <v>705</v>
      </c>
      <c r="DU104">
        <f t="shared" si="102"/>
        <v>711</v>
      </c>
      <c r="DV104">
        <f t="shared" si="102"/>
        <v>717</v>
      </c>
      <c r="DW104">
        <f t="shared" si="102"/>
        <v>723</v>
      </c>
      <c r="DX104">
        <f t="shared" si="102"/>
        <v>729</v>
      </c>
      <c r="DY104">
        <f t="shared" si="102"/>
        <v>735</v>
      </c>
      <c r="DZ104">
        <f t="shared" si="102"/>
        <v>741</v>
      </c>
      <c r="EA104">
        <f t="shared" si="102"/>
        <v>747</v>
      </c>
      <c r="EB104">
        <f t="shared" si="102"/>
        <v>753</v>
      </c>
      <c r="EC104">
        <f t="shared" si="102"/>
        <v>759</v>
      </c>
      <c r="ED104">
        <f t="shared" si="102"/>
        <v>765</v>
      </c>
      <c r="EE104">
        <f t="shared" si="102"/>
        <v>771</v>
      </c>
      <c r="EF104">
        <f t="shared" si="102"/>
        <v>777</v>
      </c>
      <c r="EG104">
        <f t="shared" si="102"/>
        <v>783</v>
      </c>
      <c r="EH104">
        <f t="shared" ref="EH104:GA104" si="103">EH86</f>
        <v>789</v>
      </c>
      <c r="EI104">
        <f t="shared" si="103"/>
        <v>795</v>
      </c>
      <c r="EJ104">
        <f t="shared" si="103"/>
        <v>801</v>
      </c>
      <c r="EK104">
        <f t="shared" si="103"/>
        <v>807</v>
      </c>
      <c r="EL104">
        <f t="shared" si="103"/>
        <v>813</v>
      </c>
      <c r="EM104">
        <f t="shared" si="103"/>
        <v>819</v>
      </c>
      <c r="EN104">
        <f t="shared" si="103"/>
        <v>825</v>
      </c>
      <c r="EO104">
        <f t="shared" si="103"/>
        <v>831</v>
      </c>
      <c r="EP104">
        <f t="shared" si="103"/>
        <v>837</v>
      </c>
      <c r="EQ104">
        <f t="shared" si="103"/>
        <v>843</v>
      </c>
      <c r="ER104">
        <f t="shared" si="103"/>
        <v>849</v>
      </c>
      <c r="ES104">
        <f t="shared" si="103"/>
        <v>855</v>
      </c>
      <c r="ET104">
        <f t="shared" si="103"/>
        <v>861</v>
      </c>
      <c r="EU104">
        <f t="shared" si="103"/>
        <v>867</v>
      </c>
      <c r="EV104">
        <f t="shared" si="103"/>
        <v>873</v>
      </c>
      <c r="EW104">
        <f t="shared" si="103"/>
        <v>879</v>
      </c>
      <c r="EX104">
        <f t="shared" si="103"/>
        <v>885</v>
      </c>
      <c r="EY104">
        <f t="shared" si="103"/>
        <v>891</v>
      </c>
      <c r="EZ104">
        <f t="shared" si="103"/>
        <v>897</v>
      </c>
      <c r="FA104">
        <f t="shared" si="103"/>
        <v>903</v>
      </c>
      <c r="FB104">
        <f t="shared" si="103"/>
        <v>909</v>
      </c>
      <c r="FC104">
        <f t="shared" si="103"/>
        <v>915</v>
      </c>
      <c r="FD104">
        <f t="shared" si="103"/>
        <v>921</v>
      </c>
      <c r="FE104">
        <f t="shared" si="103"/>
        <v>927</v>
      </c>
      <c r="FF104">
        <f t="shared" si="103"/>
        <v>933</v>
      </c>
      <c r="FG104">
        <f t="shared" si="103"/>
        <v>939</v>
      </c>
      <c r="FH104">
        <f t="shared" si="103"/>
        <v>945</v>
      </c>
      <c r="FI104">
        <f t="shared" si="103"/>
        <v>951</v>
      </c>
      <c r="FJ104">
        <f t="shared" si="103"/>
        <v>957</v>
      </c>
      <c r="FK104">
        <f t="shared" si="103"/>
        <v>963</v>
      </c>
      <c r="FL104">
        <f t="shared" si="103"/>
        <v>969</v>
      </c>
      <c r="FM104">
        <f t="shared" si="103"/>
        <v>975</v>
      </c>
      <c r="FN104">
        <f t="shared" si="103"/>
        <v>981</v>
      </c>
      <c r="FO104">
        <f t="shared" si="103"/>
        <v>987</v>
      </c>
      <c r="FP104">
        <f t="shared" si="103"/>
        <v>993</v>
      </c>
      <c r="FQ104">
        <f t="shared" si="103"/>
        <v>999</v>
      </c>
      <c r="FR104">
        <f t="shared" si="103"/>
        <v>1005</v>
      </c>
      <c r="FS104">
        <f t="shared" si="103"/>
        <v>1011</v>
      </c>
      <c r="FT104">
        <f t="shared" si="103"/>
        <v>1017</v>
      </c>
      <c r="FU104">
        <f t="shared" si="103"/>
        <v>1023</v>
      </c>
      <c r="FV104">
        <f t="shared" si="103"/>
        <v>1029</v>
      </c>
      <c r="FW104">
        <f t="shared" si="103"/>
        <v>1035</v>
      </c>
      <c r="FX104">
        <f t="shared" si="103"/>
        <v>1041</v>
      </c>
      <c r="FY104">
        <f t="shared" si="103"/>
        <v>1047</v>
      </c>
      <c r="FZ104">
        <f t="shared" si="103"/>
        <v>1053</v>
      </c>
      <c r="GA104">
        <f t="shared" si="103"/>
        <v>1059</v>
      </c>
      <c r="GB104">
        <f t="shared" ref="GB104:GO104" si="104">GB86</f>
        <v>1420</v>
      </c>
      <c r="GC104">
        <f t="shared" si="104"/>
        <v>1785</v>
      </c>
      <c r="GD104">
        <f t="shared" si="104"/>
        <v>2154</v>
      </c>
      <c r="GE104">
        <f t="shared" si="104"/>
        <v>2527</v>
      </c>
      <c r="GF104">
        <f t="shared" si="104"/>
        <v>2904</v>
      </c>
      <c r="GG104">
        <f t="shared" si="104"/>
        <v>3285</v>
      </c>
      <c r="GH104">
        <f t="shared" si="104"/>
        <v>3670</v>
      </c>
      <c r="GI104">
        <f t="shared" si="104"/>
        <v>4059</v>
      </c>
      <c r="GJ104">
        <f t="shared" si="104"/>
        <v>4452</v>
      </c>
      <c r="GK104">
        <f t="shared" si="104"/>
        <v>4849</v>
      </c>
      <c r="GL104">
        <f t="shared" si="104"/>
        <v>5250</v>
      </c>
      <c r="GM104">
        <f t="shared" si="104"/>
        <v>5655</v>
      </c>
      <c r="GN104">
        <f t="shared" si="104"/>
        <v>6064</v>
      </c>
      <c r="GO104">
        <f t="shared" si="104"/>
        <v>6477</v>
      </c>
    </row>
    <row r="105" spans="1:197" x14ac:dyDescent="0.25">
      <c r="I105" t="s">
        <v>35</v>
      </c>
      <c r="J105" s="53">
        <f>$B$90/J103/$E$99/J83/$H$99</f>
        <v>5.291005291005292</v>
      </c>
      <c r="K105" s="53">
        <f t="shared" ref="K105:BV105" si="105">$B$90/K103/$E$99/K83/$H$99</f>
        <v>4.1152263374485605</v>
      </c>
      <c r="L105" s="53">
        <f t="shared" si="105"/>
        <v>3.3670033670033672</v>
      </c>
      <c r="M105" s="53">
        <f t="shared" si="105"/>
        <v>2.9999999999999996</v>
      </c>
      <c r="N105" s="53">
        <f t="shared" si="105"/>
        <v>3</v>
      </c>
      <c r="O105" s="53">
        <f t="shared" si="105"/>
        <v>3</v>
      </c>
      <c r="P105" s="53">
        <f t="shared" si="105"/>
        <v>3</v>
      </c>
      <c r="Q105" s="53">
        <f t="shared" si="105"/>
        <v>3</v>
      </c>
      <c r="R105" s="53">
        <f t="shared" si="105"/>
        <v>3.0000000000000004</v>
      </c>
      <c r="S105" s="53">
        <f t="shared" si="105"/>
        <v>3</v>
      </c>
      <c r="T105" s="53">
        <f t="shared" si="105"/>
        <v>3</v>
      </c>
      <c r="U105" s="53">
        <f t="shared" si="105"/>
        <v>3</v>
      </c>
      <c r="V105" s="53">
        <f t="shared" si="105"/>
        <v>3</v>
      </c>
      <c r="W105" s="53">
        <f t="shared" si="105"/>
        <v>3</v>
      </c>
      <c r="X105" s="53">
        <f t="shared" si="105"/>
        <v>2.9999999999999996</v>
      </c>
      <c r="Y105" s="53">
        <f t="shared" si="105"/>
        <v>2.9999999999999996</v>
      </c>
      <c r="Z105" s="53">
        <f t="shared" si="105"/>
        <v>3</v>
      </c>
      <c r="AA105" s="53">
        <f t="shared" si="105"/>
        <v>3</v>
      </c>
      <c r="AB105" s="53">
        <f t="shared" si="105"/>
        <v>3</v>
      </c>
      <c r="AC105" s="53">
        <f t="shared" si="105"/>
        <v>3.0000000000000004</v>
      </c>
      <c r="AD105" s="53">
        <f t="shared" si="105"/>
        <v>3</v>
      </c>
      <c r="AE105" s="53">
        <f t="shared" si="105"/>
        <v>3</v>
      </c>
      <c r="AF105" s="53">
        <f t="shared" si="105"/>
        <v>3</v>
      </c>
      <c r="AG105" s="53">
        <f t="shared" si="105"/>
        <v>2.9999999999999996</v>
      </c>
      <c r="AH105" s="53">
        <f t="shared" si="105"/>
        <v>3</v>
      </c>
      <c r="AI105" s="53">
        <f t="shared" si="105"/>
        <v>3</v>
      </c>
      <c r="AJ105" s="53">
        <f t="shared" si="105"/>
        <v>2.9999999999999996</v>
      </c>
      <c r="AK105" s="53">
        <f t="shared" si="105"/>
        <v>3</v>
      </c>
      <c r="AL105" s="53">
        <f t="shared" si="105"/>
        <v>3</v>
      </c>
      <c r="AM105" s="53">
        <f t="shared" si="105"/>
        <v>3</v>
      </c>
      <c r="AN105" s="53">
        <f t="shared" si="105"/>
        <v>2.9999999999999996</v>
      </c>
      <c r="AO105" s="53">
        <f t="shared" si="105"/>
        <v>3</v>
      </c>
      <c r="AP105" s="53">
        <f t="shared" si="105"/>
        <v>3.0000000000000004</v>
      </c>
      <c r="AQ105" s="53">
        <f t="shared" si="105"/>
        <v>3.0000000000000004</v>
      </c>
      <c r="AR105" s="53">
        <f t="shared" si="105"/>
        <v>2.9629629629629624</v>
      </c>
      <c r="AS105" s="53">
        <f t="shared" si="105"/>
        <v>2.8860028860028852</v>
      </c>
      <c r="AT105" s="53">
        <f t="shared" si="105"/>
        <v>2.8129395218002808</v>
      </c>
      <c r="AU105" s="53">
        <f t="shared" si="105"/>
        <v>2.7434842249657065</v>
      </c>
      <c r="AV105" s="53">
        <f t="shared" si="105"/>
        <v>2.6773761713520745</v>
      </c>
      <c r="AW105" s="53">
        <f t="shared" si="105"/>
        <v>2.6143790849673199</v>
      </c>
      <c r="AX105" s="53">
        <f t="shared" si="105"/>
        <v>2.5542784163473815</v>
      </c>
      <c r="AY105" s="53">
        <f t="shared" si="105"/>
        <v>2.4968789013732828</v>
      </c>
      <c r="AZ105" s="53">
        <f t="shared" si="105"/>
        <v>2.4420024420024418</v>
      </c>
      <c r="BA105" s="53">
        <f t="shared" si="105"/>
        <v>2.3894862604540021</v>
      </c>
      <c r="BB105" s="53">
        <f t="shared" si="105"/>
        <v>2.3391812865497075</v>
      </c>
      <c r="BC105" s="53">
        <f t="shared" si="105"/>
        <v>2.2909507445589918</v>
      </c>
      <c r="BD105" s="53">
        <f t="shared" si="105"/>
        <v>2.244668911335578</v>
      </c>
      <c r="BE105" s="53">
        <f t="shared" si="105"/>
        <v>2.2002200220021999</v>
      </c>
      <c r="BF105" s="53">
        <f t="shared" si="105"/>
        <v>2.1574973031283711</v>
      </c>
      <c r="BG105" s="53">
        <f t="shared" si="105"/>
        <v>2.1164021164021163</v>
      </c>
      <c r="BH105" s="53">
        <f t="shared" si="105"/>
        <v>2.0768431983385249</v>
      </c>
      <c r="BI105" s="53">
        <f t="shared" si="105"/>
        <v>2.038735983690112</v>
      </c>
      <c r="BJ105" s="53">
        <f t="shared" si="105"/>
        <v>2.0020020020020017</v>
      </c>
      <c r="BK105" s="53">
        <f t="shared" si="105"/>
        <v>1.9665683382497541</v>
      </c>
      <c r="BL105" s="53">
        <f t="shared" si="105"/>
        <v>1.9323671497584538</v>
      </c>
      <c r="BM105" s="53">
        <f t="shared" si="105"/>
        <v>1.8993352326685657</v>
      </c>
      <c r="BN105" s="53">
        <f t="shared" si="105"/>
        <v>1.8674136321195143</v>
      </c>
      <c r="BO105" s="53">
        <f t="shared" si="105"/>
        <v>1.8365472910927456</v>
      </c>
      <c r="BP105" s="53">
        <f t="shared" si="105"/>
        <v>1.8066847335140015</v>
      </c>
      <c r="BQ105" s="53">
        <f t="shared" si="105"/>
        <v>1.7777777777777777</v>
      </c>
      <c r="BR105" s="53">
        <f t="shared" si="105"/>
        <v>1.7497812773403323</v>
      </c>
      <c r="BS105" s="53">
        <f t="shared" si="105"/>
        <v>1.7226528854435827</v>
      </c>
      <c r="BT105" s="53">
        <f t="shared" si="105"/>
        <v>1.6963528413910092</v>
      </c>
      <c r="BU105" s="53">
        <f t="shared" si="105"/>
        <v>1.6708437761069339</v>
      </c>
      <c r="BV105" s="53">
        <f t="shared" si="105"/>
        <v>1.6460905349794237</v>
      </c>
      <c r="BW105" s="53">
        <f t="shared" ref="BW105:EH105" si="106">$B$90/BW103/$E$99/BW83/$H$99</f>
        <v>1.6220600162206</v>
      </c>
      <c r="BX105" s="53">
        <f t="shared" si="106"/>
        <v>1.5987210231814546</v>
      </c>
      <c r="BY105" s="53">
        <f t="shared" si="106"/>
        <v>1.5760441292356184</v>
      </c>
      <c r="BZ105" s="53">
        <f t="shared" si="106"/>
        <v>1.5540015540015537</v>
      </c>
      <c r="CA105" s="53">
        <f t="shared" si="106"/>
        <v>1.5325670498084289</v>
      </c>
      <c r="CB105" s="53">
        <f t="shared" si="106"/>
        <v>1.5117157974300828</v>
      </c>
      <c r="CC105" s="53">
        <f t="shared" si="106"/>
        <v>1.4914243102162563</v>
      </c>
      <c r="CD105" s="53">
        <f t="shared" si="106"/>
        <v>1.4716703458425311</v>
      </c>
      <c r="CE105" s="53">
        <f t="shared" si="106"/>
        <v>1.4524328249818446</v>
      </c>
      <c r="CF105" s="53">
        <f t="shared" si="106"/>
        <v>1.4336917562724014</v>
      </c>
      <c r="CG105" s="53">
        <f t="shared" si="106"/>
        <v>1.4154281670205238</v>
      </c>
      <c r="CH105" s="53">
        <f t="shared" si="106"/>
        <v>1.3976240391334729</v>
      </c>
      <c r="CI105" s="53">
        <f t="shared" si="106"/>
        <v>1.380262249827467</v>
      </c>
      <c r="CJ105" s="53">
        <f t="shared" si="106"/>
        <v>1.3633265167007496</v>
      </c>
      <c r="CK105" s="53">
        <f t="shared" si="106"/>
        <v>1.3468013468013467</v>
      </c>
      <c r="CL105" s="53">
        <f t="shared" si="106"/>
        <v>1.3306719893546239</v>
      </c>
      <c r="CM105" s="53">
        <f t="shared" si="106"/>
        <v>1.3149243918474687</v>
      </c>
      <c r="CN105" s="53">
        <f t="shared" si="106"/>
        <v>1.2995451591942817</v>
      </c>
      <c r="CO105" s="53">
        <f t="shared" si="106"/>
        <v>1.2845215157353884</v>
      </c>
      <c r="CP105" s="53">
        <f t="shared" si="106"/>
        <v>1.2698412698412698</v>
      </c>
      <c r="CQ105" s="53">
        <f t="shared" si="106"/>
        <v>1.2554927809165097</v>
      </c>
      <c r="CR105" s="53">
        <f t="shared" si="106"/>
        <v>1.2414649286157664</v>
      </c>
      <c r="CS105" s="53">
        <f t="shared" si="106"/>
        <v>1.227747084100675</v>
      </c>
      <c r="CT105" s="53">
        <f t="shared" si="106"/>
        <v>1.2143290831815421</v>
      </c>
      <c r="CU105" s="53">
        <f t="shared" si="106"/>
        <v>1.201201201201201</v>
      </c>
      <c r="CV105" s="53">
        <f t="shared" si="106"/>
        <v>1.1883541295305999</v>
      </c>
      <c r="CW105" s="53">
        <f t="shared" si="106"/>
        <v>1.1757789535567313</v>
      </c>
      <c r="CX105" s="53">
        <f t="shared" si="106"/>
        <v>1.1634671320535193</v>
      </c>
      <c r="CY105" s="53">
        <f t="shared" si="106"/>
        <v>1.1514104778353482</v>
      </c>
      <c r="CZ105" s="53">
        <f t="shared" si="106"/>
        <v>1.1396011396011394</v>
      </c>
      <c r="DA105" s="53">
        <f t="shared" si="106"/>
        <v>1.1280315848843767</v>
      </c>
      <c r="DB105" s="53">
        <f t="shared" si="106"/>
        <v>1.1166945840312674</v>
      </c>
      <c r="DC105" s="53">
        <f t="shared" si="106"/>
        <v>1.1055831951354338</v>
      </c>
      <c r="DD105" s="53">
        <f t="shared" si="106"/>
        <v>1.0946907498631635</v>
      </c>
      <c r="DE105" s="53">
        <f t="shared" si="106"/>
        <v>1.084010840108401</v>
      </c>
      <c r="DF105" s="53">
        <f t="shared" si="106"/>
        <v>1.0735373054213633</v>
      </c>
      <c r="DG105" s="53">
        <f t="shared" si="106"/>
        <v>1.0632642211589578</v>
      </c>
      <c r="DH105" s="53">
        <f t="shared" si="106"/>
        <v>1.05318588730911</v>
      </c>
      <c r="DI105" s="53">
        <f t="shared" si="106"/>
        <v>1.0432968179447051</v>
      </c>
      <c r="DJ105" s="53">
        <f t="shared" si="106"/>
        <v>1.0335917312661498</v>
      </c>
      <c r="DK105" s="53">
        <f t="shared" si="106"/>
        <v>1.0240655401945724</v>
      </c>
      <c r="DL105" s="53">
        <f t="shared" si="106"/>
        <v>1.0147133434804667</v>
      </c>
      <c r="DM105" s="53">
        <f t="shared" si="106"/>
        <v>1.0055304172951229</v>
      </c>
      <c r="DN105" s="53">
        <f t="shared" si="106"/>
        <v>0.99999999999999989</v>
      </c>
      <c r="DO105" s="53">
        <f t="shared" si="106"/>
        <v>1.0000000000000002</v>
      </c>
      <c r="DP105" s="53">
        <f t="shared" si="106"/>
        <v>0.99999999999999989</v>
      </c>
      <c r="DQ105" s="53">
        <f t="shared" si="106"/>
        <v>1</v>
      </c>
      <c r="DR105" s="53">
        <f t="shared" si="106"/>
        <v>1</v>
      </c>
      <c r="DS105" s="53">
        <f t="shared" si="106"/>
        <v>1</v>
      </c>
      <c r="DT105" s="53">
        <f t="shared" si="106"/>
        <v>1</v>
      </c>
      <c r="DU105" s="53">
        <f t="shared" si="106"/>
        <v>1</v>
      </c>
      <c r="DV105" s="53">
        <f t="shared" si="106"/>
        <v>1</v>
      </c>
      <c r="DW105" s="53">
        <f t="shared" si="106"/>
        <v>1</v>
      </c>
      <c r="DX105" s="53">
        <f t="shared" si="106"/>
        <v>0.99999999999999989</v>
      </c>
      <c r="DY105" s="53">
        <f t="shared" si="106"/>
        <v>1</v>
      </c>
      <c r="DZ105" s="53">
        <f t="shared" si="106"/>
        <v>1</v>
      </c>
      <c r="EA105" s="53">
        <f t="shared" si="106"/>
        <v>0.99999999999999989</v>
      </c>
      <c r="EB105" s="53">
        <f t="shared" si="106"/>
        <v>0.99999999999999989</v>
      </c>
      <c r="EC105" s="53">
        <f t="shared" si="106"/>
        <v>1</v>
      </c>
      <c r="ED105" s="53">
        <f t="shared" si="106"/>
        <v>1</v>
      </c>
      <c r="EE105" s="53">
        <f t="shared" si="106"/>
        <v>1</v>
      </c>
      <c r="EF105" s="53">
        <f t="shared" si="106"/>
        <v>1</v>
      </c>
      <c r="EG105" s="53">
        <f t="shared" si="106"/>
        <v>1</v>
      </c>
      <c r="EH105" s="53">
        <f t="shared" si="106"/>
        <v>1</v>
      </c>
      <c r="EI105" s="53">
        <f t="shared" ref="EI105:GA105" si="107">$B$90/EI103/$E$99/EI83/$H$99</f>
        <v>1</v>
      </c>
      <c r="EJ105" s="53">
        <f t="shared" si="107"/>
        <v>0.99999999999999989</v>
      </c>
      <c r="EK105" s="53">
        <f t="shared" si="107"/>
        <v>1.0000000000000002</v>
      </c>
      <c r="EL105" s="53">
        <f t="shared" si="107"/>
        <v>0.99999999999999989</v>
      </c>
      <c r="EM105" s="53">
        <f t="shared" si="107"/>
        <v>1.0000000000000002</v>
      </c>
      <c r="EN105" s="53">
        <f t="shared" si="107"/>
        <v>1.0000000000000002</v>
      </c>
      <c r="EO105" s="53">
        <f t="shared" si="107"/>
        <v>1</v>
      </c>
      <c r="EP105" s="53">
        <f t="shared" si="107"/>
        <v>1</v>
      </c>
      <c r="EQ105" s="53">
        <f t="shared" si="107"/>
        <v>0.99999999999999989</v>
      </c>
      <c r="ER105" s="53">
        <f t="shared" si="107"/>
        <v>0.99999999999999989</v>
      </c>
      <c r="ES105" s="53">
        <f t="shared" si="107"/>
        <v>1.0000000000000002</v>
      </c>
      <c r="ET105" s="53">
        <f t="shared" si="107"/>
        <v>1</v>
      </c>
      <c r="EU105" s="53">
        <f t="shared" si="107"/>
        <v>1.0000000000000002</v>
      </c>
      <c r="EV105" s="53">
        <f t="shared" si="107"/>
        <v>1</v>
      </c>
      <c r="EW105" s="53">
        <f t="shared" si="107"/>
        <v>1.0000000000000002</v>
      </c>
      <c r="EX105" s="53">
        <f t="shared" si="107"/>
        <v>1</v>
      </c>
      <c r="EY105" s="53">
        <f t="shared" si="107"/>
        <v>0.99999999999999989</v>
      </c>
      <c r="EZ105" s="53">
        <f t="shared" si="107"/>
        <v>1.0000000000000002</v>
      </c>
      <c r="FA105" s="53">
        <f t="shared" si="107"/>
        <v>1.0000000000000002</v>
      </c>
      <c r="FB105" s="53">
        <f t="shared" si="107"/>
        <v>1</v>
      </c>
      <c r="FC105" s="53">
        <f t="shared" si="107"/>
        <v>1</v>
      </c>
      <c r="FD105" s="53">
        <f t="shared" si="107"/>
        <v>1.0000000000000002</v>
      </c>
      <c r="FE105" s="53">
        <f t="shared" si="107"/>
        <v>1</v>
      </c>
      <c r="FF105" s="53">
        <f t="shared" si="107"/>
        <v>0.99999999999999989</v>
      </c>
      <c r="FG105" s="53">
        <f t="shared" si="107"/>
        <v>1</v>
      </c>
      <c r="FH105" s="53">
        <f t="shared" si="107"/>
        <v>1.0000000000000002</v>
      </c>
      <c r="FI105" s="53">
        <f t="shared" si="107"/>
        <v>0.99999999999999989</v>
      </c>
      <c r="FJ105" s="53">
        <f t="shared" si="107"/>
        <v>1</v>
      </c>
      <c r="FK105" s="53">
        <f t="shared" si="107"/>
        <v>1</v>
      </c>
      <c r="FL105" s="53">
        <f t="shared" si="107"/>
        <v>1.0000000000000002</v>
      </c>
      <c r="FM105" s="53">
        <f t="shared" si="107"/>
        <v>1</v>
      </c>
      <c r="FN105" s="53">
        <f t="shared" si="107"/>
        <v>1</v>
      </c>
      <c r="FO105" s="53">
        <f t="shared" si="107"/>
        <v>1</v>
      </c>
      <c r="FP105" s="53">
        <f t="shared" si="107"/>
        <v>1</v>
      </c>
      <c r="FQ105" s="53">
        <f t="shared" si="107"/>
        <v>0.99999999999999989</v>
      </c>
      <c r="FR105" s="53">
        <f t="shared" si="107"/>
        <v>1</v>
      </c>
      <c r="FS105" s="53">
        <f t="shared" si="107"/>
        <v>1</v>
      </c>
      <c r="FT105" s="53">
        <f t="shared" si="107"/>
        <v>0.99999999999999989</v>
      </c>
      <c r="FU105" s="53">
        <f t="shared" si="107"/>
        <v>0.99999999999999989</v>
      </c>
      <c r="FV105" s="53">
        <f t="shared" si="107"/>
        <v>0.99999999999999989</v>
      </c>
      <c r="FW105" s="53">
        <f t="shared" si="107"/>
        <v>0.99999999999999989</v>
      </c>
      <c r="FX105" s="53">
        <f t="shared" si="107"/>
        <v>1.0000000000000002</v>
      </c>
      <c r="FY105" s="53">
        <f t="shared" si="107"/>
        <v>0.99999999999999989</v>
      </c>
      <c r="FZ105" s="53">
        <f t="shared" si="107"/>
        <v>1.0000000000000002</v>
      </c>
      <c r="GA105" s="53">
        <f t="shared" si="107"/>
        <v>0.99999999999999989</v>
      </c>
      <c r="GB105" s="53">
        <f t="shared" ref="GB105:GO105" si="108">$B$90/GB103/$E$99/GB83/$H$99</f>
        <v>1</v>
      </c>
      <c r="GC105" s="53">
        <f t="shared" si="108"/>
        <v>1</v>
      </c>
      <c r="GD105" s="53">
        <f t="shared" si="108"/>
        <v>0.99999999999999989</v>
      </c>
      <c r="GE105" s="53">
        <f t="shared" si="108"/>
        <v>0.99999999999999989</v>
      </c>
      <c r="GF105" s="53">
        <f t="shared" si="108"/>
        <v>1</v>
      </c>
      <c r="GG105" s="53">
        <f t="shared" si="108"/>
        <v>1</v>
      </c>
      <c r="GH105" s="53">
        <f t="shared" si="108"/>
        <v>1</v>
      </c>
      <c r="GI105" s="53">
        <f t="shared" si="108"/>
        <v>1</v>
      </c>
      <c r="GJ105" s="53">
        <f t="shared" si="108"/>
        <v>1.0000000000000002</v>
      </c>
      <c r="GK105" s="53">
        <f t="shared" si="108"/>
        <v>1</v>
      </c>
      <c r="GL105" s="53">
        <f t="shared" si="108"/>
        <v>1.0000000000000002</v>
      </c>
      <c r="GM105" s="53">
        <f t="shared" si="108"/>
        <v>1</v>
      </c>
      <c r="GN105" s="53">
        <f t="shared" si="108"/>
        <v>1</v>
      </c>
      <c r="GO105" s="53">
        <f t="shared" si="108"/>
        <v>1</v>
      </c>
    </row>
    <row r="107" spans="1:197" x14ac:dyDescent="0.25">
      <c r="B107" s="54" t="s">
        <v>15</v>
      </c>
      <c r="C107" s="54">
        <v>0.5</v>
      </c>
    </row>
    <row r="108" spans="1:197" x14ac:dyDescent="0.25">
      <c r="C108" s="10" t="s">
        <v>18</v>
      </c>
    </row>
    <row r="109" spans="1:197" x14ac:dyDescent="0.25">
      <c r="B109" s="21">
        <v>0.1</v>
      </c>
      <c r="C109" s="10">
        <f>$O$2</f>
        <v>10</v>
      </c>
      <c r="AP109"/>
    </row>
    <row r="110" spans="1:197" ht="18" x14ac:dyDescent="0.35">
      <c r="A110" s="10" t="s">
        <v>12</v>
      </c>
      <c r="B110" s="22">
        <f>C109*B109</f>
        <v>1</v>
      </c>
    </row>
    <row r="112" spans="1:197" ht="18" x14ac:dyDescent="0.25">
      <c r="B112" s="2" t="s">
        <v>14</v>
      </c>
      <c r="C112" s="2" t="s">
        <v>12</v>
      </c>
      <c r="D112" s="2" t="s">
        <v>16</v>
      </c>
      <c r="E112" s="2" t="s">
        <v>28</v>
      </c>
      <c r="F112" s="2" t="s">
        <v>13</v>
      </c>
      <c r="G112" s="2" t="s">
        <v>15</v>
      </c>
    </row>
    <row r="113" spans="1:197" x14ac:dyDescent="0.25">
      <c r="B113" s="6">
        <f>$L$2</f>
        <v>215</v>
      </c>
      <c r="C113" s="24">
        <f>$G$2</f>
        <v>1</v>
      </c>
      <c r="D113" s="55">
        <f>$N$2</f>
        <v>1.0500000000000001E-2</v>
      </c>
      <c r="E113" s="26">
        <f>$B$37</f>
        <v>222.2222222222222</v>
      </c>
      <c r="F113" s="5">
        <f>$H$2</f>
        <v>3</v>
      </c>
      <c r="G113" s="10">
        <f>C107</f>
        <v>0.5</v>
      </c>
    </row>
    <row r="114" spans="1:197" x14ac:dyDescent="0.25">
      <c r="A114" s="10" t="s">
        <v>30</v>
      </c>
      <c r="B114" s="29">
        <f>B113/C113/D113/E113/F113/G113</f>
        <v>61.428571428571423</v>
      </c>
    </row>
    <row r="116" spans="1:197" x14ac:dyDescent="0.25">
      <c r="B116" s="2" t="s">
        <v>14</v>
      </c>
      <c r="C116" s="13">
        <v>1.5E-3</v>
      </c>
      <c r="D116" s="2" t="s">
        <v>16</v>
      </c>
      <c r="E116" s="2" t="s">
        <v>15</v>
      </c>
    </row>
    <row r="117" spans="1:197" x14ac:dyDescent="0.25">
      <c r="B117" s="6">
        <f>$L$2</f>
        <v>215</v>
      </c>
      <c r="C117" s="31">
        <f>$I$2</f>
        <v>1.5E-3</v>
      </c>
      <c r="D117" s="55">
        <f>$N$2</f>
        <v>1.0500000000000001E-2</v>
      </c>
      <c r="E117" s="2">
        <f>C107</f>
        <v>0.5</v>
      </c>
    </row>
    <row r="118" spans="1:197" x14ac:dyDescent="0.25">
      <c r="A118" s="10" t="s">
        <v>31</v>
      </c>
      <c r="B118" s="29">
        <f>B117*C117/D117/E117</f>
        <v>61.428571428571423</v>
      </c>
    </row>
    <row r="121" spans="1:197" ht="18" x14ac:dyDescent="0.25">
      <c r="B121" s="2" t="s">
        <v>14</v>
      </c>
      <c r="C121" s="1"/>
      <c r="D121" s="2" t="s">
        <v>12</v>
      </c>
      <c r="E121" s="2" t="s">
        <v>16</v>
      </c>
      <c r="F121" s="2" t="s">
        <v>28</v>
      </c>
      <c r="G121" s="2" t="s">
        <v>13</v>
      </c>
      <c r="H121" s="2" t="s">
        <v>15</v>
      </c>
      <c r="I121" t="s">
        <v>30</v>
      </c>
      <c r="J121" s="30">
        <f>$B$113/$C$113/J86/$G$113/$D$113</f>
        <v>1950.113378684807</v>
      </c>
      <c r="K121" s="30">
        <f t="shared" ref="K121:BV121" si="109">$B$113/$C$113/K86/$G$113/$D$113</f>
        <v>1516.7548500881833</v>
      </c>
      <c r="L121" s="30">
        <f t="shared" si="109"/>
        <v>1240.9812409812409</v>
      </c>
      <c r="M121" s="30">
        <f t="shared" si="109"/>
        <v>1050.0610500610501</v>
      </c>
      <c r="N121" s="30">
        <f t="shared" si="109"/>
        <v>910.05291005290997</v>
      </c>
      <c r="O121" s="30">
        <f t="shared" si="109"/>
        <v>802.98786181139121</v>
      </c>
      <c r="P121" s="30">
        <f t="shared" si="109"/>
        <v>718.46282372598159</v>
      </c>
      <c r="Q121" s="30">
        <f t="shared" si="109"/>
        <v>650.03779289493571</v>
      </c>
      <c r="R121" s="30">
        <f t="shared" si="109"/>
        <v>593.51276742581092</v>
      </c>
      <c r="S121" s="30">
        <f t="shared" si="109"/>
        <v>546.03174603174602</v>
      </c>
      <c r="T121" s="30">
        <f t="shared" si="109"/>
        <v>505.58495002939441</v>
      </c>
      <c r="U121" s="30">
        <f t="shared" si="109"/>
        <v>470.71702244116034</v>
      </c>
      <c r="V121" s="30">
        <f t="shared" si="109"/>
        <v>440.34818228366618</v>
      </c>
      <c r="W121" s="30">
        <f t="shared" si="109"/>
        <v>413.66041366041361</v>
      </c>
      <c r="X121" s="30">
        <f t="shared" si="109"/>
        <v>390.02267573696139</v>
      </c>
      <c r="Y121" s="30">
        <f t="shared" si="109"/>
        <v>368.9403689403689</v>
      </c>
      <c r="Z121" s="30">
        <f t="shared" si="109"/>
        <v>350.02035002035001</v>
      </c>
      <c r="AA121" s="30">
        <f t="shared" si="109"/>
        <v>332.94618660472321</v>
      </c>
      <c r="AB121" s="30">
        <f t="shared" si="109"/>
        <v>317.46031746031747</v>
      </c>
      <c r="AC121" s="30">
        <f t="shared" si="109"/>
        <v>303.35097001763666</v>
      </c>
      <c r="AD121" s="30">
        <f t="shared" si="109"/>
        <v>290.44241810199259</v>
      </c>
      <c r="AE121" s="30">
        <f t="shared" si="109"/>
        <v>278.58762552640104</v>
      </c>
      <c r="AF121" s="30">
        <f t="shared" si="109"/>
        <v>267.66262060379705</v>
      </c>
      <c r="AG121" s="30">
        <f t="shared" si="109"/>
        <v>257.56214435459714</v>
      </c>
      <c r="AH121" s="30">
        <f t="shared" si="109"/>
        <v>248.19624819624818</v>
      </c>
      <c r="AI121" s="30">
        <f t="shared" si="109"/>
        <v>239.48760790866052</v>
      </c>
      <c r="AJ121" s="30">
        <f t="shared" si="109"/>
        <v>231.36938391175678</v>
      </c>
      <c r="AK121" s="30">
        <f t="shared" si="109"/>
        <v>223.78350247202704</v>
      </c>
      <c r="AL121" s="30">
        <f t="shared" si="109"/>
        <v>216.67926429831192</v>
      </c>
      <c r="AM121" s="30">
        <f t="shared" si="109"/>
        <v>210.01221001221001</v>
      </c>
      <c r="AN121" s="30">
        <f t="shared" si="109"/>
        <v>203.74318881781565</v>
      </c>
      <c r="AO121" s="30">
        <f t="shared" si="109"/>
        <v>197.83758914193695</v>
      </c>
      <c r="AP121" s="30">
        <f t="shared" si="109"/>
        <v>192.26469930695279</v>
      </c>
      <c r="AQ121" s="30">
        <f t="shared" si="109"/>
        <v>186.99717329854315</v>
      </c>
      <c r="AR121" s="30">
        <f t="shared" si="109"/>
        <v>182.010582010582</v>
      </c>
      <c r="AS121" s="30">
        <f t="shared" si="109"/>
        <v>177.28303442589157</v>
      </c>
      <c r="AT121" s="30">
        <f t="shared" si="109"/>
        <v>172.79485633916013</v>
      </c>
      <c r="AU121" s="30">
        <f t="shared" si="109"/>
        <v>168.52831667646481</v>
      </c>
      <c r="AV121" s="30">
        <f t="shared" si="109"/>
        <v>164.46739338305602</v>
      </c>
      <c r="AW121" s="30">
        <f t="shared" si="109"/>
        <v>160.59757236227824</v>
      </c>
      <c r="AX121" s="30">
        <f t="shared" si="109"/>
        <v>156.90567414705345</v>
      </c>
      <c r="AY121" s="30">
        <f t="shared" si="109"/>
        <v>153.37970394150167</v>
      </c>
      <c r="AZ121" s="30">
        <f t="shared" si="109"/>
        <v>150.00872143729285</v>
      </c>
      <c r="BA121" s="30">
        <f t="shared" si="109"/>
        <v>146.78272742788869</v>
      </c>
      <c r="BB121" s="30">
        <f t="shared" si="109"/>
        <v>143.69256474519631</v>
      </c>
      <c r="BC121" s="30">
        <f t="shared" si="109"/>
        <v>140.72983145148095</v>
      </c>
      <c r="BD121" s="30">
        <f t="shared" si="109"/>
        <v>137.88680455347122</v>
      </c>
      <c r="BE121" s="30">
        <f t="shared" si="109"/>
        <v>135.15637278013514</v>
      </c>
      <c r="BF121" s="30">
        <f t="shared" si="109"/>
        <v>132.53197719217135</v>
      </c>
      <c r="BG121" s="30">
        <f t="shared" si="109"/>
        <v>130.00755857898716</v>
      </c>
      <c r="BH121" s="30">
        <f t="shared" si="109"/>
        <v>127.57751075508084</v>
      </c>
      <c r="BI121" s="30">
        <f t="shared" si="109"/>
        <v>125.23663899810688</v>
      </c>
      <c r="BJ121" s="30">
        <f t="shared" si="109"/>
        <v>122.98012298012297</v>
      </c>
      <c r="BK121" s="30">
        <f t="shared" si="109"/>
        <v>120.80348363534202</v>
      </c>
      <c r="BL121" s="30">
        <f t="shared" si="109"/>
        <v>118.70255348516217</v>
      </c>
      <c r="BM121" s="30">
        <f t="shared" si="109"/>
        <v>116.67345000678333</v>
      </c>
      <c r="BN121" s="30">
        <f t="shared" si="109"/>
        <v>114.71255168734159</v>
      </c>
      <c r="BO121" s="30">
        <f t="shared" si="109"/>
        <v>112.81647645284008</v>
      </c>
      <c r="BP121" s="30">
        <f t="shared" si="109"/>
        <v>110.98206220157438</v>
      </c>
      <c r="BQ121" s="30">
        <f t="shared" si="109"/>
        <v>109.2063492063492</v>
      </c>
      <c r="BR121" s="30">
        <f t="shared" si="109"/>
        <v>107.48656417947757</v>
      </c>
      <c r="BS121" s="30">
        <f t="shared" si="109"/>
        <v>105.82010582010582</v>
      </c>
      <c r="BT121" s="30">
        <f t="shared" si="109"/>
        <v>104.20453168544771</v>
      </c>
      <c r="BU121" s="30">
        <f t="shared" si="109"/>
        <v>102.6375462465688</v>
      </c>
      <c r="BV121" s="30">
        <f t="shared" si="109"/>
        <v>101.11699000587889</v>
      </c>
      <c r="BW121" s="30">
        <f t="shared" ref="BW121:EH121" si="110">$B$113/$C$113/BW86/$G$113/$D$113</f>
        <v>99.64082956783686</v>
      </c>
      <c r="BX121" s="30">
        <f t="shared" si="110"/>
        <v>98.207148566860795</v>
      </c>
      <c r="BY121" s="30">
        <f t="shared" si="110"/>
        <v>96.814139367330839</v>
      </c>
      <c r="BZ121" s="30">
        <f t="shared" si="110"/>
        <v>95.460095460095459</v>
      </c>
      <c r="CA121" s="30">
        <f t="shared" si="110"/>
        <v>94.143404488232065</v>
      </c>
      <c r="CB121" s="30">
        <f t="shared" si="110"/>
        <v>92.86254184213368</v>
      </c>
      <c r="CC121" s="30">
        <f t="shared" si="110"/>
        <v>91.616064770427172</v>
      </c>
      <c r="CD121" s="30">
        <f t="shared" si="110"/>
        <v>90.402606958898346</v>
      </c>
      <c r="CE121" s="30">
        <f t="shared" si="110"/>
        <v>89.220873534599022</v>
      </c>
      <c r="CF121" s="30">
        <f t="shared" si="110"/>
        <v>88.069636456733221</v>
      </c>
      <c r="CG121" s="30">
        <f t="shared" si="110"/>
        <v>86.94773025983217</v>
      </c>
      <c r="CH121" s="30">
        <f t="shared" si="110"/>
        <v>85.854048118199046</v>
      </c>
      <c r="CI121" s="30">
        <f t="shared" si="110"/>
        <v>84.787538203687276</v>
      </c>
      <c r="CJ121" s="30">
        <f t="shared" si="110"/>
        <v>83.74720031161749</v>
      </c>
      <c r="CK121" s="30">
        <f t="shared" si="110"/>
        <v>82.732082732082731</v>
      </c>
      <c r="CL121" s="30">
        <f t="shared" si="110"/>
        <v>81.74127934606976</v>
      </c>
      <c r="CM121" s="30">
        <f t="shared" si="110"/>
        <v>80.773926927773076</v>
      </c>
      <c r="CN121" s="30">
        <f t="shared" si="110"/>
        <v>79.829202636220174</v>
      </c>
      <c r="CO121" s="30">
        <f t="shared" si="110"/>
        <v>78.906321680888155</v>
      </c>
      <c r="CP121" s="30">
        <f t="shared" si="110"/>
        <v>78.004535147392289</v>
      </c>
      <c r="CQ121" s="30">
        <f t="shared" si="110"/>
        <v>77.1231279705856</v>
      </c>
      <c r="CR121" s="30">
        <f t="shared" si="110"/>
        <v>76.26141704353995</v>
      </c>
      <c r="CS121" s="30">
        <f t="shared" si="110"/>
        <v>75.41874945189862</v>
      </c>
      <c r="CT121" s="30">
        <f t="shared" si="110"/>
        <v>74.594500824009017</v>
      </c>
      <c r="CU121" s="30">
        <f t="shared" si="110"/>
        <v>73.788073788073774</v>
      </c>
      <c r="CV121" s="30">
        <f t="shared" si="110"/>
        <v>72.998896528308293</v>
      </c>
      <c r="CW121" s="30">
        <f t="shared" si="110"/>
        <v>72.226421432770636</v>
      </c>
      <c r="CX121" s="30">
        <f t="shared" si="110"/>
        <v>71.470123826144771</v>
      </c>
      <c r="CY121" s="30">
        <f t="shared" si="110"/>
        <v>70.729500781314258</v>
      </c>
      <c r="CZ121" s="30">
        <f t="shared" si="110"/>
        <v>70.004070004070002</v>
      </c>
      <c r="DA121" s="30">
        <f t="shared" si="110"/>
        <v>69.293368785754566</v>
      </c>
      <c r="DB121" s="30">
        <f t="shared" si="110"/>
        <v>68.596953019063577</v>
      </c>
      <c r="DC121" s="30">
        <f t="shared" si="110"/>
        <v>67.914396272605217</v>
      </c>
      <c r="DD121" s="30">
        <f t="shared" si="110"/>
        <v>67.245288920165763</v>
      </c>
      <c r="DE121" s="30">
        <f t="shared" si="110"/>
        <v>66.589237320944633</v>
      </c>
      <c r="DF121" s="30">
        <f t="shared" si="110"/>
        <v>65.945863047312315</v>
      </c>
      <c r="DG121" s="30">
        <f t="shared" si="110"/>
        <v>65.314802156907405</v>
      </c>
      <c r="DH121" s="30">
        <f t="shared" si="110"/>
        <v>64.695704506131037</v>
      </c>
      <c r="DI121" s="30">
        <f t="shared" si="110"/>
        <v>64.088233102317616</v>
      </c>
      <c r="DJ121" s="30">
        <f t="shared" si="110"/>
        <v>63.492063492063487</v>
      </c>
      <c r="DK121" s="30">
        <f t="shared" si="110"/>
        <v>62.90688318338087</v>
      </c>
      <c r="DL121" s="30">
        <f t="shared" si="110"/>
        <v>62.332391099514382</v>
      </c>
      <c r="DM121" s="30">
        <f t="shared" si="110"/>
        <v>61.76829706241471</v>
      </c>
      <c r="DN121" s="30">
        <f t="shared" si="110"/>
        <v>61.214321304007406</v>
      </c>
      <c r="DO121" s="30">
        <f t="shared" si="110"/>
        <v>60.670194003527335</v>
      </c>
      <c r="DP121" s="30">
        <f t="shared" si="110"/>
        <v>60.135654849311237</v>
      </c>
      <c r="DQ121" s="30">
        <f t="shared" si="110"/>
        <v>59.610452623553059</v>
      </c>
      <c r="DR121" s="30">
        <f t="shared" si="110"/>
        <v>59.094344808630524</v>
      </c>
      <c r="DS121" s="30">
        <f t="shared" si="110"/>
        <v>58.587097213706656</v>
      </c>
      <c r="DT121" s="30">
        <f t="shared" si="110"/>
        <v>58.088483620398513</v>
      </c>
      <c r="DU121" s="30">
        <f t="shared" si="110"/>
        <v>57.598285446386711</v>
      </c>
      <c r="DV121" s="30">
        <f t="shared" si="110"/>
        <v>57.116291425914852</v>
      </c>
      <c r="DW121" s="30">
        <f t="shared" si="110"/>
        <v>56.642297306197719</v>
      </c>
      <c r="DX121" s="30">
        <f t="shared" si="110"/>
        <v>56.176105558821611</v>
      </c>
      <c r="DY121" s="30">
        <f t="shared" si="110"/>
        <v>55.717525105280203</v>
      </c>
      <c r="DZ121" s="30">
        <f t="shared" si="110"/>
        <v>55.266371055844743</v>
      </c>
      <c r="EA121" s="30">
        <f t="shared" si="110"/>
        <v>54.822464461018683</v>
      </c>
      <c r="EB121" s="30">
        <f t="shared" si="110"/>
        <v>54.385632074875105</v>
      </c>
      <c r="EC121" s="30">
        <f t="shared" si="110"/>
        <v>53.955706129619173</v>
      </c>
      <c r="ED121" s="30">
        <f t="shared" si="110"/>
        <v>53.532524120759412</v>
      </c>
      <c r="EE121" s="30">
        <f t="shared" si="110"/>
        <v>53.115928602309921</v>
      </c>
      <c r="EF121" s="30">
        <f t="shared" si="110"/>
        <v>52.705766991481276</v>
      </c>
      <c r="EG121" s="30">
        <f t="shared" si="110"/>
        <v>52.301891382351151</v>
      </c>
      <c r="EH121" s="30">
        <f t="shared" si="110"/>
        <v>51.904158368036697</v>
      </c>
      <c r="EI121" s="30">
        <f t="shared" ref="EI121:GA121" si="111">$B$113/$C$113/EI86/$G$113/$D$113</f>
        <v>51.512428870919436</v>
      </c>
      <c r="EJ121" s="30">
        <f t="shared" si="111"/>
        <v>51.12656798050056</v>
      </c>
      <c r="EK121" s="30">
        <f t="shared" si="111"/>
        <v>50.746444798489399</v>
      </c>
      <c r="EL121" s="30">
        <f t="shared" si="111"/>
        <v>50.371932290751481</v>
      </c>
      <c r="EM121" s="30">
        <f t="shared" si="111"/>
        <v>50.00290714576429</v>
      </c>
      <c r="EN121" s="30">
        <f t="shared" si="111"/>
        <v>49.639249639249641</v>
      </c>
      <c r="EO121" s="30">
        <f t="shared" si="111"/>
        <v>49.280843504670216</v>
      </c>
      <c r="EP121" s="30">
        <f t="shared" si="111"/>
        <v>48.927575809296236</v>
      </c>
      <c r="EQ121" s="30">
        <f t="shared" si="111"/>
        <v>48.57933683556459</v>
      </c>
      <c r="ER121" s="30">
        <f t="shared" si="111"/>
        <v>48.236019967468735</v>
      </c>
      <c r="ES121" s="30">
        <f t="shared" si="111"/>
        <v>47.8975215817321</v>
      </c>
      <c r="ET121" s="30">
        <f t="shared" si="111"/>
        <v>47.563740943531883</v>
      </c>
      <c r="EU121" s="30">
        <f t="shared" si="111"/>
        <v>47.234580106552421</v>
      </c>
      <c r="EV121" s="30">
        <f t="shared" si="111"/>
        <v>46.909943817160311</v>
      </c>
      <c r="EW121" s="30">
        <f t="shared" si="111"/>
        <v>46.589739422503925</v>
      </c>
      <c r="EX121" s="30">
        <f t="shared" si="111"/>
        <v>46.273876782351358</v>
      </c>
      <c r="EY121" s="30">
        <f t="shared" si="111"/>
        <v>45.962268184490405</v>
      </c>
      <c r="EZ121" s="30">
        <f t="shared" si="111"/>
        <v>45.65482826352391</v>
      </c>
      <c r="FA121" s="30">
        <f t="shared" si="111"/>
        <v>45.351473922902485</v>
      </c>
      <c r="FB121" s="30">
        <f t="shared" si="111"/>
        <v>45.052124260045055</v>
      </c>
      <c r="FC121" s="30">
        <f t="shared" si="111"/>
        <v>44.756700494405415</v>
      </c>
      <c r="FD121" s="30">
        <f t="shared" si="111"/>
        <v>44.465125898350649</v>
      </c>
      <c r="FE121" s="30">
        <f t="shared" si="111"/>
        <v>44.177325730723787</v>
      </c>
      <c r="FF121" s="30">
        <f t="shared" si="111"/>
        <v>43.893227172969937</v>
      </c>
      <c r="FG121" s="30">
        <f t="shared" si="111"/>
        <v>43.61275926771134</v>
      </c>
      <c r="FH121" s="30">
        <f t="shared" si="111"/>
        <v>43.335852859662381</v>
      </c>
      <c r="FI121" s="30">
        <f t="shared" si="111"/>
        <v>43.062440538781232</v>
      </c>
      <c r="FJ121" s="30">
        <f t="shared" si="111"/>
        <v>42.792456585560032</v>
      </c>
      <c r="FK121" s="30">
        <f t="shared" si="111"/>
        <v>42.525836918360284</v>
      </c>
      <c r="FL121" s="30">
        <f t="shared" si="111"/>
        <v>42.262519042704795</v>
      </c>
      <c r="FM121" s="30">
        <f t="shared" si="111"/>
        <v>42.002442002441995</v>
      </c>
      <c r="FN121" s="30">
        <f t="shared" si="111"/>
        <v>41.74554633270229</v>
      </c>
      <c r="FO121" s="30">
        <f t="shared" si="111"/>
        <v>41.49177401457036</v>
      </c>
      <c r="FP121" s="30">
        <f t="shared" si="111"/>
        <v>41.241068431400755</v>
      </c>
      <c r="FQ121" s="30">
        <f t="shared" si="111"/>
        <v>40.993374326707659</v>
      </c>
      <c r="FR121" s="30">
        <f t="shared" si="111"/>
        <v>40.748637763563131</v>
      </c>
      <c r="FS121" s="30">
        <f t="shared" si="111"/>
        <v>40.506806085441099</v>
      </c>
      <c r="FT121" s="30">
        <f t="shared" si="111"/>
        <v>40.267827878447342</v>
      </c>
      <c r="FU121" s="30">
        <f t="shared" si="111"/>
        <v>40.031652934878743</v>
      </c>
      <c r="FV121" s="30">
        <f t="shared" si="111"/>
        <v>39.798232218057287</v>
      </c>
      <c r="FW121" s="30">
        <f t="shared" si="111"/>
        <v>39.567517828387395</v>
      </c>
      <c r="FX121" s="30">
        <f t="shared" si="111"/>
        <v>39.339462970586887</v>
      </c>
      <c r="FY121" s="30">
        <f t="shared" si="111"/>
        <v>39.114021922044842</v>
      </c>
      <c r="FZ121" s="30">
        <f t="shared" si="111"/>
        <v>38.891150002261114</v>
      </c>
      <c r="GA121" s="30">
        <f t="shared" si="111"/>
        <v>38.670803543324787</v>
      </c>
      <c r="GB121" s="30">
        <f t="shared" ref="GB121:GO121" si="112">$B$113/$C$113/GB86/$G$113/$D$113</f>
        <v>28.839704896042921</v>
      </c>
      <c r="GC121" s="30">
        <f t="shared" si="112"/>
        <v>22.94251033746832</v>
      </c>
      <c r="GD121" s="30">
        <f t="shared" si="112"/>
        <v>19.012247424503691</v>
      </c>
      <c r="GE121" s="30">
        <f t="shared" si="112"/>
        <v>16.205928354721387</v>
      </c>
      <c r="GF121" s="30">
        <f t="shared" si="112"/>
        <v>14.10205955660501</v>
      </c>
      <c r="GG121" s="30">
        <f t="shared" si="112"/>
        <v>12.466478219902877</v>
      </c>
      <c r="GH121" s="30">
        <f t="shared" si="112"/>
        <v>11.158686908005707</v>
      </c>
      <c r="GI121" s="30">
        <f t="shared" si="112"/>
        <v>10.089278381961307</v>
      </c>
      <c r="GJ121" s="30">
        <f t="shared" si="112"/>
        <v>9.1986480126641847</v>
      </c>
      <c r="GK121" s="30">
        <f t="shared" si="112"/>
        <v>8.4455312337349859</v>
      </c>
      <c r="GL121" s="30">
        <f t="shared" si="112"/>
        <v>7.8004535147392291</v>
      </c>
      <c r="GM121" s="30">
        <f t="shared" si="112"/>
        <v>7.2418003452486213</v>
      </c>
      <c r="GN121" s="30">
        <f t="shared" si="112"/>
        <v>6.7533609749968582</v>
      </c>
      <c r="GO121" s="30">
        <f t="shared" si="112"/>
        <v>6.3227390693810328</v>
      </c>
    </row>
    <row r="122" spans="1:197" x14ac:dyDescent="0.25">
      <c r="B122" s="6">
        <f>$L$2</f>
        <v>215</v>
      </c>
      <c r="C122" s="2">
        <v>3</v>
      </c>
      <c r="D122" s="4">
        <f>$G$2</f>
        <v>1</v>
      </c>
      <c r="E122" s="55">
        <f>$N$2</f>
        <v>1.0500000000000001E-2</v>
      </c>
      <c r="F122" s="26">
        <f>$B$37</f>
        <v>222.2222222222222</v>
      </c>
      <c r="G122" s="5">
        <f>$H$2</f>
        <v>3</v>
      </c>
      <c r="H122" s="2">
        <f>C107</f>
        <v>0.5</v>
      </c>
      <c r="I122" t="s">
        <v>31</v>
      </c>
      <c r="J122">
        <f>$B$118</f>
        <v>61.428571428571423</v>
      </c>
      <c r="K122">
        <f t="shared" ref="K122:BV122" si="113">$B$118</f>
        <v>61.428571428571423</v>
      </c>
      <c r="L122">
        <f t="shared" si="113"/>
        <v>61.428571428571423</v>
      </c>
      <c r="M122">
        <f t="shared" si="113"/>
        <v>61.428571428571423</v>
      </c>
      <c r="N122">
        <f t="shared" si="113"/>
        <v>61.428571428571423</v>
      </c>
      <c r="O122">
        <f t="shared" si="113"/>
        <v>61.428571428571423</v>
      </c>
      <c r="P122">
        <f t="shared" si="113"/>
        <v>61.428571428571423</v>
      </c>
      <c r="Q122">
        <f t="shared" si="113"/>
        <v>61.428571428571423</v>
      </c>
      <c r="R122">
        <f t="shared" si="113"/>
        <v>61.428571428571423</v>
      </c>
      <c r="S122">
        <f t="shared" si="113"/>
        <v>61.428571428571423</v>
      </c>
      <c r="T122">
        <f t="shared" si="113"/>
        <v>61.428571428571423</v>
      </c>
      <c r="U122">
        <f t="shared" si="113"/>
        <v>61.428571428571423</v>
      </c>
      <c r="V122">
        <f t="shared" si="113"/>
        <v>61.428571428571423</v>
      </c>
      <c r="W122">
        <f t="shared" si="113"/>
        <v>61.428571428571423</v>
      </c>
      <c r="X122">
        <f t="shared" si="113"/>
        <v>61.428571428571423</v>
      </c>
      <c r="Y122">
        <f t="shared" si="113"/>
        <v>61.428571428571423</v>
      </c>
      <c r="Z122">
        <f t="shared" si="113"/>
        <v>61.428571428571423</v>
      </c>
      <c r="AA122">
        <f t="shared" si="113"/>
        <v>61.428571428571423</v>
      </c>
      <c r="AB122">
        <f t="shared" si="113"/>
        <v>61.428571428571423</v>
      </c>
      <c r="AC122">
        <f t="shared" si="113"/>
        <v>61.428571428571423</v>
      </c>
      <c r="AD122">
        <f t="shared" si="113"/>
        <v>61.428571428571423</v>
      </c>
      <c r="AE122">
        <f t="shared" si="113"/>
        <v>61.428571428571423</v>
      </c>
      <c r="AF122">
        <f t="shared" si="113"/>
        <v>61.428571428571423</v>
      </c>
      <c r="AG122">
        <f t="shared" si="113"/>
        <v>61.428571428571423</v>
      </c>
      <c r="AH122">
        <f t="shared" si="113"/>
        <v>61.428571428571423</v>
      </c>
      <c r="AI122">
        <f t="shared" si="113"/>
        <v>61.428571428571423</v>
      </c>
      <c r="AJ122">
        <f t="shared" si="113"/>
        <v>61.428571428571423</v>
      </c>
      <c r="AK122">
        <f t="shared" si="113"/>
        <v>61.428571428571423</v>
      </c>
      <c r="AL122">
        <f t="shared" si="113"/>
        <v>61.428571428571423</v>
      </c>
      <c r="AM122">
        <f t="shared" si="113"/>
        <v>61.428571428571423</v>
      </c>
      <c r="AN122">
        <f t="shared" si="113"/>
        <v>61.428571428571423</v>
      </c>
      <c r="AO122">
        <f t="shared" si="113"/>
        <v>61.428571428571423</v>
      </c>
      <c r="AP122" s="54">
        <f t="shared" si="113"/>
        <v>61.428571428571423</v>
      </c>
      <c r="AQ122">
        <f t="shared" si="113"/>
        <v>61.428571428571423</v>
      </c>
      <c r="AR122">
        <f t="shared" si="113"/>
        <v>61.428571428571423</v>
      </c>
      <c r="AS122">
        <f t="shared" si="113"/>
        <v>61.428571428571423</v>
      </c>
      <c r="AT122">
        <f t="shared" si="113"/>
        <v>61.428571428571423</v>
      </c>
      <c r="AU122">
        <f t="shared" si="113"/>
        <v>61.428571428571423</v>
      </c>
      <c r="AV122">
        <f t="shared" si="113"/>
        <v>61.428571428571423</v>
      </c>
      <c r="AW122">
        <f t="shared" si="113"/>
        <v>61.428571428571423</v>
      </c>
      <c r="AX122">
        <f t="shared" si="113"/>
        <v>61.428571428571423</v>
      </c>
      <c r="AY122">
        <f t="shared" si="113"/>
        <v>61.428571428571423</v>
      </c>
      <c r="AZ122">
        <f t="shared" si="113"/>
        <v>61.428571428571423</v>
      </c>
      <c r="BA122">
        <f t="shared" si="113"/>
        <v>61.428571428571423</v>
      </c>
      <c r="BB122">
        <f t="shared" si="113"/>
        <v>61.428571428571423</v>
      </c>
      <c r="BC122">
        <f t="shared" si="113"/>
        <v>61.428571428571423</v>
      </c>
      <c r="BD122">
        <f t="shared" si="113"/>
        <v>61.428571428571423</v>
      </c>
      <c r="BE122">
        <f t="shared" si="113"/>
        <v>61.428571428571423</v>
      </c>
      <c r="BF122">
        <f t="shared" si="113"/>
        <v>61.428571428571423</v>
      </c>
      <c r="BG122">
        <f t="shared" si="113"/>
        <v>61.428571428571423</v>
      </c>
      <c r="BH122">
        <f t="shared" si="113"/>
        <v>61.428571428571423</v>
      </c>
      <c r="BI122">
        <f t="shared" si="113"/>
        <v>61.428571428571423</v>
      </c>
      <c r="BJ122">
        <f t="shared" si="113"/>
        <v>61.428571428571423</v>
      </c>
      <c r="BK122">
        <f t="shared" si="113"/>
        <v>61.428571428571423</v>
      </c>
      <c r="BL122">
        <f t="shared" si="113"/>
        <v>61.428571428571423</v>
      </c>
      <c r="BM122">
        <f t="shared" si="113"/>
        <v>61.428571428571423</v>
      </c>
      <c r="BN122">
        <f t="shared" si="113"/>
        <v>61.428571428571423</v>
      </c>
      <c r="BO122">
        <f t="shared" si="113"/>
        <v>61.428571428571423</v>
      </c>
      <c r="BP122">
        <f t="shared" si="113"/>
        <v>61.428571428571423</v>
      </c>
      <c r="BQ122">
        <f t="shared" si="113"/>
        <v>61.428571428571423</v>
      </c>
      <c r="BR122">
        <f t="shared" si="113"/>
        <v>61.428571428571423</v>
      </c>
      <c r="BS122">
        <f t="shared" si="113"/>
        <v>61.428571428571423</v>
      </c>
      <c r="BT122">
        <f t="shared" si="113"/>
        <v>61.428571428571423</v>
      </c>
      <c r="BU122">
        <f t="shared" si="113"/>
        <v>61.428571428571423</v>
      </c>
      <c r="BV122">
        <f t="shared" si="113"/>
        <v>61.428571428571423</v>
      </c>
      <c r="BW122">
        <f t="shared" ref="BW122:EH122" si="114">$B$118</f>
        <v>61.428571428571423</v>
      </c>
      <c r="BX122">
        <f t="shared" si="114"/>
        <v>61.428571428571423</v>
      </c>
      <c r="BY122">
        <f t="shared" si="114"/>
        <v>61.428571428571423</v>
      </c>
      <c r="BZ122">
        <f t="shared" si="114"/>
        <v>61.428571428571423</v>
      </c>
      <c r="CA122">
        <f t="shared" si="114"/>
        <v>61.428571428571423</v>
      </c>
      <c r="CB122">
        <f t="shared" si="114"/>
        <v>61.428571428571423</v>
      </c>
      <c r="CC122">
        <f t="shared" si="114"/>
        <v>61.428571428571423</v>
      </c>
      <c r="CD122">
        <f t="shared" si="114"/>
        <v>61.428571428571423</v>
      </c>
      <c r="CE122">
        <f t="shared" si="114"/>
        <v>61.428571428571423</v>
      </c>
      <c r="CF122">
        <f t="shared" si="114"/>
        <v>61.428571428571423</v>
      </c>
      <c r="CG122">
        <f t="shared" si="114"/>
        <v>61.428571428571423</v>
      </c>
      <c r="CH122">
        <f t="shared" si="114"/>
        <v>61.428571428571423</v>
      </c>
      <c r="CI122">
        <f t="shared" si="114"/>
        <v>61.428571428571423</v>
      </c>
      <c r="CJ122">
        <f t="shared" si="114"/>
        <v>61.428571428571423</v>
      </c>
      <c r="CK122">
        <f t="shared" si="114"/>
        <v>61.428571428571423</v>
      </c>
      <c r="CL122">
        <f t="shared" si="114"/>
        <v>61.428571428571423</v>
      </c>
      <c r="CM122">
        <f t="shared" si="114"/>
        <v>61.428571428571423</v>
      </c>
      <c r="CN122">
        <f t="shared" si="114"/>
        <v>61.428571428571423</v>
      </c>
      <c r="CO122">
        <f t="shared" si="114"/>
        <v>61.428571428571423</v>
      </c>
      <c r="CP122">
        <f t="shared" si="114"/>
        <v>61.428571428571423</v>
      </c>
      <c r="CQ122">
        <f t="shared" si="114"/>
        <v>61.428571428571423</v>
      </c>
      <c r="CR122">
        <f t="shared" si="114"/>
        <v>61.428571428571423</v>
      </c>
      <c r="CS122">
        <f t="shared" si="114"/>
        <v>61.428571428571423</v>
      </c>
      <c r="CT122">
        <f t="shared" si="114"/>
        <v>61.428571428571423</v>
      </c>
      <c r="CU122">
        <f t="shared" si="114"/>
        <v>61.428571428571423</v>
      </c>
      <c r="CV122">
        <f t="shared" si="114"/>
        <v>61.428571428571423</v>
      </c>
      <c r="CW122">
        <f t="shared" si="114"/>
        <v>61.428571428571423</v>
      </c>
      <c r="CX122">
        <f t="shared" si="114"/>
        <v>61.428571428571423</v>
      </c>
      <c r="CY122">
        <f t="shared" si="114"/>
        <v>61.428571428571423</v>
      </c>
      <c r="CZ122">
        <f t="shared" si="114"/>
        <v>61.428571428571423</v>
      </c>
      <c r="DA122">
        <f t="shared" si="114"/>
        <v>61.428571428571423</v>
      </c>
      <c r="DB122">
        <f t="shared" si="114"/>
        <v>61.428571428571423</v>
      </c>
      <c r="DC122">
        <f t="shared" si="114"/>
        <v>61.428571428571423</v>
      </c>
      <c r="DD122">
        <f t="shared" si="114"/>
        <v>61.428571428571423</v>
      </c>
      <c r="DE122">
        <f t="shared" si="114"/>
        <v>61.428571428571423</v>
      </c>
      <c r="DF122">
        <f t="shared" si="114"/>
        <v>61.428571428571423</v>
      </c>
      <c r="DG122">
        <f t="shared" si="114"/>
        <v>61.428571428571423</v>
      </c>
      <c r="DH122">
        <f t="shared" si="114"/>
        <v>61.428571428571423</v>
      </c>
      <c r="DI122">
        <f t="shared" si="114"/>
        <v>61.428571428571423</v>
      </c>
      <c r="DJ122">
        <f t="shared" si="114"/>
        <v>61.428571428571423</v>
      </c>
      <c r="DK122">
        <f t="shared" si="114"/>
        <v>61.428571428571423</v>
      </c>
      <c r="DL122">
        <f t="shared" si="114"/>
        <v>61.428571428571423</v>
      </c>
      <c r="DM122">
        <f t="shared" si="114"/>
        <v>61.428571428571423</v>
      </c>
      <c r="DN122">
        <f t="shared" si="114"/>
        <v>61.428571428571423</v>
      </c>
      <c r="DO122">
        <f t="shared" si="114"/>
        <v>61.428571428571423</v>
      </c>
      <c r="DP122">
        <f t="shared" si="114"/>
        <v>61.428571428571423</v>
      </c>
      <c r="DQ122">
        <f t="shared" si="114"/>
        <v>61.428571428571423</v>
      </c>
      <c r="DR122">
        <f t="shared" si="114"/>
        <v>61.428571428571423</v>
      </c>
      <c r="DS122">
        <f t="shared" si="114"/>
        <v>61.428571428571423</v>
      </c>
      <c r="DT122">
        <f t="shared" si="114"/>
        <v>61.428571428571423</v>
      </c>
      <c r="DU122">
        <f t="shared" si="114"/>
        <v>61.428571428571423</v>
      </c>
      <c r="DV122">
        <f t="shared" si="114"/>
        <v>61.428571428571423</v>
      </c>
      <c r="DW122">
        <f t="shared" si="114"/>
        <v>61.428571428571423</v>
      </c>
      <c r="DX122">
        <f t="shared" si="114"/>
        <v>61.428571428571423</v>
      </c>
      <c r="DY122">
        <f t="shared" si="114"/>
        <v>61.428571428571423</v>
      </c>
      <c r="DZ122">
        <f t="shared" si="114"/>
        <v>61.428571428571423</v>
      </c>
      <c r="EA122">
        <f t="shared" si="114"/>
        <v>61.428571428571423</v>
      </c>
      <c r="EB122">
        <f t="shared" si="114"/>
        <v>61.428571428571423</v>
      </c>
      <c r="EC122">
        <f t="shared" si="114"/>
        <v>61.428571428571423</v>
      </c>
      <c r="ED122">
        <f t="shared" si="114"/>
        <v>61.428571428571423</v>
      </c>
      <c r="EE122">
        <f t="shared" si="114"/>
        <v>61.428571428571423</v>
      </c>
      <c r="EF122">
        <f t="shared" si="114"/>
        <v>61.428571428571423</v>
      </c>
      <c r="EG122">
        <f t="shared" si="114"/>
        <v>61.428571428571423</v>
      </c>
      <c r="EH122">
        <f t="shared" si="114"/>
        <v>61.428571428571423</v>
      </c>
      <c r="EI122">
        <f t="shared" ref="EI122:GO122" si="115">$B$118</f>
        <v>61.428571428571423</v>
      </c>
      <c r="EJ122">
        <f t="shared" si="115"/>
        <v>61.428571428571423</v>
      </c>
      <c r="EK122">
        <f t="shared" si="115"/>
        <v>61.428571428571423</v>
      </c>
      <c r="EL122">
        <f t="shared" si="115"/>
        <v>61.428571428571423</v>
      </c>
      <c r="EM122">
        <f t="shared" si="115"/>
        <v>61.428571428571423</v>
      </c>
      <c r="EN122">
        <f t="shared" si="115"/>
        <v>61.428571428571423</v>
      </c>
      <c r="EO122">
        <f t="shared" si="115"/>
        <v>61.428571428571423</v>
      </c>
      <c r="EP122">
        <f t="shared" si="115"/>
        <v>61.428571428571423</v>
      </c>
      <c r="EQ122">
        <f t="shared" si="115"/>
        <v>61.428571428571423</v>
      </c>
      <c r="ER122">
        <f t="shared" si="115"/>
        <v>61.428571428571423</v>
      </c>
      <c r="ES122">
        <f t="shared" si="115"/>
        <v>61.428571428571423</v>
      </c>
      <c r="ET122">
        <f t="shared" si="115"/>
        <v>61.428571428571423</v>
      </c>
      <c r="EU122">
        <f t="shared" si="115"/>
        <v>61.428571428571423</v>
      </c>
      <c r="EV122">
        <f t="shared" si="115"/>
        <v>61.428571428571423</v>
      </c>
      <c r="EW122">
        <f t="shared" si="115"/>
        <v>61.428571428571423</v>
      </c>
      <c r="EX122">
        <f t="shared" si="115"/>
        <v>61.428571428571423</v>
      </c>
      <c r="EY122">
        <f t="shared" si="115"/>
        <v>61.428571428571423</v>
      </c>
      <c r="EZ122">
        <f t="shared" si="115"/>
        <v>61.428571428571423</v>
      </c>
      <c r="FA122">
        <f t="shared" si="115"/>
        <v>61.428571428571423</v>
      </c>
      <c r="FB122">
        <f t="shared" si="115"/>
        <v>61.428571428571423</v>
      </c>
      <c r="FC122">
        <f t="shared" si="115"/>
        <v>61.428571428571423</v>
      </c>
      <c r="FD122">
        <f t="shared" si="115"/>
        <v>61.428571428571423</v>
      </c>
      <c r="FE122">
        <f t="shared" si="115"/>
        <v>61.428571428571423</v>
      </c>
      <c r="FF122">
        <f t="shared" si="115"/>
        <v>61.428571428571423</v>
      </c>
      <c r="FG122">
        <f t="shared" si="115"/>
        <v>61.428571428571423</v>
      </c>
      <c r="FH122">
        <f t="shared" si="115"/>
        <v>61.428571428571423</v>
      </c>
      <c r="FI122">
        <f t="shared" si="115"/>
        <v>61.428571428571423</v>
      </c>
      <c r="FJ122">
        <f t="shared" si="115"/>
        <v>61.428571428571423</v>
      </c>
      <c r="FK122">
        <f t="shared" si="115"/>
        <v>61.428571428571423</v>
      </c>
      <c r="FL122">
        <f t="shared" si="115"/>
        <v>61.428571428571423</v>
      </c>
      <c r="FM122">
        <f t="shared" si="115"/>
        <v>61.428571428571423</v>
      </c>
      <c r="FN122">
        <f t="shared" si="115"/>
        <v>61.428571428571423</v>
      </c>
      <c r="FO122">
        <f t="shared" si="115"/>
        <v>61.428571428571423</v>
      </c>
      <c r="FP122">
        <f t="shared" si="115"/>
        <v>61.428571428571423</v>
      </c>
      <c r="FQ122">
        <f t="shared" si="115"/>
        <v>61.428571428571423</v>
      </c>
      <c r="FR122">
        <f t="shared" si="115"/>
        <v>61.428571428571423</v>
      </c>
      <c r="FS122">
        <f t="shared" si="115"/>
        <v>61.428571428571423</v>
      </c>
      <c r="FT122">
        <f t="shared" si="115"/>
        <v>61.428571428571423</v>
      </c>
      <c r="FU122">
        <f t="shared" si="115"/>
        <v>61.428571428571423</v>
      </c>
      <c r="FV122">
        <f t="shared" si="115"/>
        <v>61.428571428571423</v>
      </c>
      <c r="FW122">
        <f t="shared" si="115"/>
        <v>61.428571428571423</v>
      </c>
      <c r="FX122">
        <f t="shared" si="115"/>
        <v>61.428571428571423</v>
      </c>
      <c r="FY122">
        <f t="shared" si="115"/>
        <v>61.428571428571423</v>
      </c>
      <c r="FZ122">
        <f t="shared" si="115"/>
        <v>61.428571428571423</v>
      </c>
      <c r="GA122">
        <f t="shared" si="115"/>
        <v>61.428571428571423</v>
      </c>
      <c r="GB122">
        <f t="shared" si="115"/>
        <v>61.428571428571423</v>
      </c>
      <c r="GC122">
        <f t="shared" si="115"/>
        <v>61.428571428571423</v>
      </c>
      <c r="GD122">
        <f t="shared" si="115"/>
        <v>61.428571428571423</v>
      </c>
      <c r="GE122">
        <f t="shared" si="115"/>
        <v>61.428571428571423</v>
      </c>
      <c r="GF122">
        <f t="shared" si="115"/>
        <v>61.428571428571423</v>
      </c>
      <c r="GG122">
        <f t="shared" si="115"/>
        <v>61.428571428571423</v>
      </c>
      <c r="GH122">
        <f t="shared" si="115"/>
        <v>61.428571428571423</v>
      </c>
      <c r="GI122">
        <f t="shared" si="115"/>
        <v>61.428571428571423</v>
      </c>
      <c r="GJ122">
        <f t="shared" si="115"/>
        <v>61.428571428571423</v>
      </c>
      <c r="GK122">
        <f t="shared" si="115"/>
        <v>61.428571428571423</v>
      </c>
      <c r="GL122">
        <f t="shared" si="115"/>
        <v>61.428571428571423</v>
      </c>
      <c r="GM122">
        <f t="shared" si="115"/>
        <v>61.428571428571423</v>
      </c>
      <c r="GN122">
        <f t="shared" si="115"/>
        <v>61.428571428571423</v>
      </c>
      <c r="GO122">
        <f t="shared" si="115"/>
        <v>61.428571428571423</v>
      </c>
    </row>
    <row r="123" spans="1:197" x14ac:dyDescent="0.25">
      <c r="A123" s="10" t="s">
        <v>32</v>
      </c>
      <c r="B123" s="29">
        <f>B122/C122/D122/E122/F122/G122/H122</f>
        <v>20.476190476190478</v>
      </c>
      <c r="I123" t="s">
        <v>32</v>
      </c>
      <c r="J123" s="30">
        <f>$B$122/$C$122/$D$122/$E$122/J86/$H$122</f>
        <v>650.03779289493571</v>
      </c>
      <c r="K123" s="30">
        <f t="shared" ref="K123:BV123" si="116">$B$122/$C$122/$D$122/$E$122/K86/$H$122</f>
        <v>505.58495002939446</v>
      </c>
      <c r="L123" s="30">
        <f t="shared" si="116"/>
        <v>413.66041366041367</v>
      </c>
      <c r="M123" s="30">
        <f t="shared" si="116"/>
        <v>350.02035002035001</v>
      </c>
      <c r="N123" s="30">
        <f t="shared" si="116"/>
        <v>303.35097001763666</v>
      </c>
      <c r="O123" s="30">
        <f t="shared" si="116"/>
        <v>267.66262060379705</v>
      </c>
      <c r="P123" s="30">
        <f t="shared" si="116"/>
        <v>239.48760790866052</v>
      </c>
      <c r="Q123" s="30">
        <f t="shared" si="116"/>
        <v>216.67926429831192</v>
      </c>
      <c r="R123" s="30">
        <f t="shared" si="116"/>
        <v>197.83758914193695</v>
      </c>
      <c r="S123" s="30">
        <f t="shared" si="116"/>
        <v>182.010582010582</v>
      </c>
      <c r="T123" s="30">
        <f t="shared" si="116"/>
        <v>168.52831667646481</v>
      </c>
      <c r="U123" s="30">
        <f t="shared" si="116"/>
        <v>156.90567414705345</v>
      </c>
      <c r="V123" s="30">
        <f t="shared" si="116"/>
        <v>146.78272742788872</v>
      </c>
      <c r="W123" s="30">
        <f t="shared" si="116"/>
        <v>137.88680455347122</v>
      </c>
      <c r="X123" s="30">
        <f t="shared" si="116"/>
        <v>130.00755857898716</v>
      </c>
      <c r="Y123" s="30">
        <f t="shared" si="116"/>
        <v>122.98012298012297</v>
      </c>
      <c r="Z123" s="30">
        <f t="shared" si="116"/>
        <v>116.67345000678334</v>
      </c>
      <c r="AA123" s="30">
        <f t="shared" si="116"/>
        <v>110.98206220157439</v>
      </c>
      <c r="AB123" s="30">
        <f t="shared" si="116"/>
        <v>105.82010582010581</v>
      </c>
      <c r="AC123" s="30">
        <f t="shared" si="116"/>
        <v>101.11699000587889</v>
      </c>
      <c r="AD123" s="30">
        <f t="shared" si="116"/>
        <v>96.814139367330853</v>
      </c>
      <c r="AE123" s="30">
        <f t="shared" si="116"/>
        <v>92.86254184213368</v>
      </c>
      <c r="AF123" s="30">
        <f t="shared" si="116"/>
        <v>89.220873534599022</v>
      </c>
      <c r="AG123" s="30">
        <f t="shared" si="116"/>
        <v>85.85404811819906</v>
      </c>
      <c r="AH123" s="30">
        <f t="shared" si="116"/>
        <v>82.732082732082731</v>
      </c>
      <c r="AI123" s="30">
        <f t="shared" si="116"/>
        <v>79.829202636220174</v>
      </c>
      <c r="AJ123" s="30">
        <f t="shared" si="116"/>
        <v>77.1231279705856</v>
      </c>
      <c r="AK123" s="30">
        <f t="shared" si="116"/>
        <v>74.594500824009017</v>
      </c>
      <c r="AL123" s="30">
        <f t="shared" si="116"/>
        <v>72.226421432770636</v>
      </c>
      <c r="AM123" s="30">
        <f t="shared" si="116"/>
        <v>70.004070004070002</v>
      </c>
      <c r="AN123" s="30">
        <f t="shared" si="116"/>
        <v>67.914396272605231</v>
      </c>
      <c r="AO123" s="30">
        <f t="shared" si="116"/>
        <v>65.945863047312315</v>
      </c>
      <c r="AP123" s="30">
        <f t="shared" si="116"/>
        <v>64.088233102317602</v>
      </c>
      <c r="AQ123" s="30">
        <f t="shared" si="116"/>
        <v>62.332391099514382</v>
      </c>
      <c r="AR123" s="30">
        <f t="shared" si="116"/>
        <v>60.670194003527335</v>
      </c>
      <c r="AS123" s="30">
        <f t="shared" si="116"/>
        <v>59.094344808630517</v>
      </c>
      <c r="AT123" s="30">
        <f t="shared" si="116"/>
        <v>57.598285446386711</v>
      </c>
      <c r="AU123" s="30">
        <f t="shared" si="116"/>
        <v>56.176105558821604</v>
      </c>
      <c r="AV123" s="30">
        <f t="shared" si="116"/>
        <v>54.822464461018676</v>
      </c>
      <c r="AW123" s="30">
        <f t="shared" si="116"/>
        <v>53.532524120759412</v>
      </c>
      <c r="AX123" s="30">
        <f t="shared" si="116"/>
        <v>52.301891382351151</v>
      </c>
      <c r="AY123" s="30">
        <f t="shared" si="116"/>
        <v>51.12656798050056</v>
      </c>
      <c r="AZ123" s="30">
        <f t="shared" si="116"/>
        <v>50.002907145764283</v>
      </c>
      <c r="BA123" s="30">
        <f t="shared" si="116"/>
        <v>48.927575809296236</v>
      </c>
      <c r="BB123" s="30">
        <f t="shared" si="116"/>
        <v>47.897521581732107</v>
      </c>
      <c r="BC123" s="30">
        <f t="shared" si="116"/>
        <v>46.909943817160311</v>
      </c>
      <c r="BD123" s="30">
        <f t="shared" si="116"/>
        <v>45.962268184490405</v>
      </c>
      <c r="BE123" s="30">
        <f t="shared" si="116"/>
        <v>45.052124260045048</v>
      </c>
      <c r="BF123" s="30">
        <f t="shared" si="116"/>
        <v>44.177325730723787</v>
      </c>
      <c r="BG123" s="30">
        <f t="shared" si="116"/>
        <v>43.335852859662381</v>
      </c>
      <c r="BH123" s="30">
        <f t="shared" si="116"/>
        <v>42.525836918360284</v>
      </c>
      <c r="BI123" s="30">
        <f t="shared" si="116"/>
        <v>41.745546332702297</v>
      </c>
      <c r="BJ123" s="30">
        <f t="shared" si="116"/>
        <v>40.993374326707659</v>
      </c>
      <c r="BK123" s="30">
        <f t="shared" si="116"/>
        <v>40.267827878447349</v>
      </c>
      <c r="BL123" s="30">
        <f t="shared" si="116"/>
        <v>39.567517828387395</v>
      </c>
      <c r="BM123" s="30">
        <f t="shared" si="116"/>
        <v>38.891150002261114</v>
      </c>
      <c r="BN123" s="30">
        <f t="shared" si="116"/>
        <v>38.237517229113863</v>
      </c>
      <c r="BO123" s="30">
        <f t="shared" si="116"/>
        <v>37.605492150946695</v>
      </c>
      <c r="BP123" s="30">
        <f t="shared" si="116"/>
        <v>36.994020733858129</v>
      </c>
      <c r="BQ123" s="30">
        <f t="shared" si="116"/>
        <v>36.402116402116398</v>
      </c>
      <c r="BR123" s="30">
        <f t="shared" si="116"/>
        <v>35.828854726492523</v>
      </c>
      <c r="BS123" s="30">
        <f t="shared" si="116"/>
        <v>35.273368606701936</v>
      </c>
      <c r="BT123" s="30">
        <f t="shared" si="116"/>
        <v>34.73484389514924</v>
      </c>
      <c r="BU123" s="30">
        <f t="shared" si="116"/>
        <v>34.21251541552293</v>
      </c>
      <c r="BV123" s="30">
        <f t="shared" si="116"/>
        <v>33.705663335292961</v>
      </c>
      <c r="BW123" s="30">
        <f t="shared" ref="BW123:EH123" si="117">$B$122/$C$122/$D$122/$E$122/BW86/$H$122</f>
        <v>33.21360985594562</v>
      </c>
      <c r="BX123" s="30">
        <f t="shared" si="117"/>
        <v>32.735716188953596</v>
      </c>
      <c r="BY123" s="30">
        <f t="shared" si="117"/>
        <v>32.271379789110284</v>
      </c>
      <c r="BZ123" s="30">
        <f t="shared" si="117"/>
        <v>31.820031820031819</v>
      </c>
      <c r="CA123" s="30">
        <f t="shared" si="117"/>
        <v>31.381134829410691</v>
      </c>
      <c r="CB123" s="30">
        <f t="shared" si="117"/>
        <v>30.954180614044557</v>
      </c>
      <c r="CC123" s="30">
        <f t="shared" si="117"/>
        <v>30.53868825680906</v>
      </c>
      <c r="CD123" s="30">
        <f t="shared" si="117"/>
        <v>30.134202319632781</v>
      </c>
      <c r="CE123" s="30">
        <f t="shared" si="117"/>
        <v>29.740291178199673</v>
      </c>
      <c r="CF123" s="30">
        <f t="shared" si="117"/>
        <v>29.356545485577744</v>
      </c>
      <c r="CG123" s="30">
        <f t="shared" si="117"/>
        <v>28.982576753277389</v>
      </c>
      <c r="CH123" s="30">
        <f t="shared" si="117"/>
        <v>28.618016039399684</v>
      </c>
      <c r="CI123" s="30">
        <f t="shared" si="117"/>
        <v>28.262512734562424</v>
      </c>
      <c r="CJ123" s="30">
        <f t="shared" si="117"/>
        <v>27.91573343720583</v>
      </c>
      <c r="CK123" s="30">
        <f t="shared" si="117"/>
        <v>27.577360910694242</v>
      </c>
      <c r="CL123" s="30">
        <f t="shared" si="117"/>
        <v>27.247093115356588</v>
      </c>
      <c r="CM123" s="30">
        <f t="shared" si="117"/>
        <v>26.924642309257692</v>
      </c>
      <c r="CN123" s="30">
        <f t="shared" si="117"/>
        <v>26.609734212073391</v>
      </c>
      <c r="CO123" s="30">
        <f t="shared" si="117"/>
        <v>26.302107226962718</v>
      </c>
      <c r="CP123" s="30">
        <f t="shared" si="117"/>
        <v>26.001511715797427</v>
      </c>
      <c r="CQ123" s="30">
        <f t="shared" si="117"/>
        <v>25.70770932352853</v>
      </c>
      <c r="CR123" s="30">
        <f t="shared" si="117"/>
        <v>25.420472347846648</v>
      </c>
      <c r="CS123" s="30">
        <f t="shared" si="117"/>
        <v>25.139583150632873</v>
      </c>
      <c r="CT123" s="30">
        <f t="shared" si="117"/>
        <v>24.864833608003007</v>
      </c>
      <c r="CU123" s="30">
        <f t="shared" si="117"/>
        <v>24.596024596024595</v>
      </c>
      <c r="CV123" s="30">
        <f t="shared" si="117"/>
        <v>24.332965509436097</v>
      </c>
      <c r="CW123" s="30">
        <f t="shared" si="117"/>
        <v>24.075473810923544</v>
      </c>
      <c r="CX123" s="30">
        <f t="shared" si="117"/>
        <v>23.823374608714921</v>
      </c>
      <c r="CY123" s="30">
        <f t="shared" si="117"/>
        <v>23.576500260438085</v>
      </c>
      <c r="CZ123" s="30">
        <f t="shared" si="117"/>
        <v>23.334690001356666</v>
      </c>
      <c r="DA123" s="30">
        <f t="shared" si="117"/>
        <v>23.097789595251523</v>
      </c>
      <c r="DB123" s="30">
        <f t="shared" si="117"/>
        <v>22.865651006354522</v>
      </c>
      <c r="DC123" s="30">
        <f t="shared" si="117"/>
        <v>22.638132090868407</v>
      </c>
      <c r="DD123" s="30">
        <f t="shared" si="117"/>
        <v>22.415096306721921</v>
      </c>
      <c r="DE123" s="30">
        <f t="shared" si="117"/>
        <v>22.196412440314877</v>
      </c>
      <c r="DF123" s="30">
        <f t="shared" si="117"/>
        <v>21.981954349104107</v>
      </c>
      <c r="DG123" s="30">
        <f t="shared" si="117"/>
        <v>21.77160071896914</v>
      </c>
      <c r="DH123" s="30">
        <f t="shared" si="117"/>
        <v>21.565234835377016</v>
      </c>
      <c r="DI123" s="30">
        <f t="shared" si="117"/>
        <v>21.362744367439202</v>
      </c>
      <c r="DJ123" s="30">
        <f t="shared" si="117"/>
        <v>21.164021164021165</v>
      </c>
      <c r="DK123" s="30">
        <f t="shared" si="117"/>
        <v>20.968961061126958</v>
      </c>
      <c r="DL123" s="30">
        <f t="shared" si="117"/>
        <v>20.77746369983813</v>
      </c>
      <c r="DM123" s="30">
        <f t="shared" si="117"/>
        <v>20.589432354138236</v>
      </c>
      <c r="DN123" s="30">
        <f t="shared" si="117"/>
        <v>20.404773768002467</v>
      </c>
      <c r="DO123" s="30">
        <f t="shared" si="117"/>
        <v>20.223398001175777</v>
      </c>
      <c r="DP123" s="30">
        <f t="shared" si="117"/>
        <v>20.045218283103743</v>
      </c>
      <c r="DQ123" s="30">
        <f t="shared" si="117"/>
        <v>19.870150874517687</v>
      </c>
      <c r="DR123" s="30">
        <f t="shared" si="117"/>
        <v>19.698114936210175</v>
      </c>
      <c r="DS123" s="30">
        <f t="shared" si="117"/>
        <v>19.529032404568884</v>
      </c>
      <c r="DT123" s="30">
        <f t="shared" si="117"/>
        <v>19.36282787346617</v>
      </c>
      <c r="DU123" s="30">
        <f t="shared" si="117"/>
        <v>19.199428482128901</v>
      </c>
      <c r="DV123" s="30">
        <f t="shared" si="117"/>
        <v>19.038763808638286</v>
      </c>
      <c r="DW123" s="30">
        <f t="shared" si="117"/>
        <v>18.880765768732573</v>
      </c>
      <c r="DX123" s="30">
        <f t="shared" si="117"/>
        <v>18.725368519607201</v>
      </c>
      <c r="DY123" s="30">
        <f t="shared" si="117"/>
        <v>18.572508368426735</v>
      </c>
      <c r="DZ123" s="30">
        <f t="shared" si="117"/>
        <v>18.42212368528158</v>
      </c>
      <c r="EA123" s="30">
        <f t="shared" si="117"/>
        <v>18.274154820339557</v>
      </c>
      <c r="EB123" s="30">
        <f t="shared" si="117"/>
        <v>18.128544024958366</v>
      </c>
      <c r="EC123" s="30">
        <f t="shared" si="117"/>
        <v>17.985235376539723</v>
      </c>
      <c r="ED123" s="30">
        <f t="shared" si="117"/>
        <v>17.844174706919805</v>
      </c>
      <c r="EE123" s="30">
        <f t="shared" si="117"/>
        <v>17.705309534103307</v>
      </c>
      <c r="EF123" s="30">
        <f t="shared" si="117"/>
        <v>17.568588997160425</v>
      </c>
      <c r="EG123" s="30">
        <f t="shared" si="117"/>
        <v>17.433963794117052</v>
      </c>
      <c r="EH123" s="30">
        <f t="shared" si="117"/>
        <v>17.301386122678899</v>
      </c>
      <c r="EI123" s="30">
        <f t="shared" ref="EI123:GA123" si="118">$B$122/$C$122/$D$122/$E$122/EI86/$H$122</f>
        <v>17.170809623639812</v>
      </c>
      <c r="EJ123" s="30">
        <f t="shared" si="118"/>
        <v>17.042189326833523</v>
      </c>
      <c r="EK123" s="30">
        <f t="shared" si="118"/>
        <v>16.91548159949647</v>
      </c>
      <c r="EL123" s="30">
        <f t="shared" si="118"/>
        <v>16.790644096917159</v>
      </c>
      <c r="EM123" s="30">
        <f t="shared" si="118"/>
        <v>16.667635715254761</v>
      </c>
      <c r="EN123" s="30">
        <f t="shared" si="118"/>
        <v>16.546416546416545</v>
      </c>
      <c r="EO123" s="30">
        <f t="shared" si="118"/>
        <v>16.426947834890072</v>
      </c>
      <c r="EP123" s="30">
        <f t="shared" si="118"/>
        <v>16.309191936432079</v>
      </c>
      <c r="EQ123" s="30">
        <f t="shared" si="118"/>
        <v>16.193112278521529</v>
      </c>
      <c r="ER123" s="30">
        <f t="shared" si="118"/>
        <v>16.078673322489575</v>
      </c>
      <c r="ES123" s="30">
        <f t="shared" si="118"/>
        <v>15.965840527244035</v>
      </c>
      <c r="ET123" s="30">
        <f t="shared" si="118"/>
        <v>15.854580314510628</v>
      </c>
      <c r="EU123" s="30">
        <f t="shared" si="118"/>
        <v>15.744860035517474</v>
      </c>
      <c r="EV123" s="30">
        <f t="shared" si="118"/>
        <v>15.636647939053436</v>
      </c>
      <c r="EW123" s="30">
        <f t="shared" si="118"/>
        <v>15.529913140834642</v>
      </c>
      <c r="EX123" s="30">
        <f t="shared" si="118"/>
        <v>15.424625594117119</v>
      </c>
      <c r="EY123" s="30">
        <f t="shared" si="118"/>
        <v>15.320756061496802</v>
      </c>
      <c r="EZ123" s="30">
        <f t="shared" si="118"/>
        <v>15.218276087841305</v>
      </c>
      <c r="FA123" s="30">
        <f t="shared" si="118"/>
        <v>15.117157974300831</v>
      </c>
      <c r="FB123" s="30">
        <f t="shared" si="118"/>
        <v>15.017374753348349</v>
      </c>
      <c r="FC123" s="30">
        <f t="shared" si="118"/>
        <v>14.918900164801803</v>
      </c>
      <c r="FD123" s="30">
        <f t="shared" si="118"/>
        <v>14.821708632783551</v>
      </c>
      <c r="FE123" s="30">
        <f t="shared" si="118"/>
        <v>14.725775243574596</v>
      </c>
      <c r="FF123" s="30">
        <f t="shared" si="118"/>
        <v>14.631075724323312</v>
      </c>
      <c r="FG123" s="30">
        <f t="shared" si="118"/>
        <v>14.537586422570447</v>
      </c>
      <c r="FH123" s="30">
        <f t="shared" si="118"/>
        <v>14.445284286554127</v>
      </c>
      <c r="FI123" s="30">
        <f t="shared" si="118"/>
        <v>14.354146846260409</v>
      </c>
      <c r="FJ123" s="30">
        <f t="shared" si="118"/>
        <v>14.264152195186677</v>
      </c>
      <c r="FK123" s="30">
        <f t="shared" si="118"/>
        <v>14.17527897278676</v>
      </c>
      <c r="FL123" s="30">
        <f t="shared" si="118"/>
        <v>14.087506347568267</v>
      </c>
      <c r="FM123" s="30">
        <f t="shared" si="118"/>
        <v>14.000814000814</v>
      </c>
      <c r="FN123" s="30">
        <f t="shared" si="118"/>
        <v>13.915182110900764</v>
      </c>
      <c r="FO123" s="30">
        <f t="shared" si="118"/>
        <v>13.830591338190121</v>
      </c>
      <c r="FP123" s="30">
        <f t="shared" si="118"/>
        <v>13.747022810466918</v>
      </c>
      <c r="FQ123" s="30">
        <f t="shared" si="118"/>
        <v>13.664458108902553</v>
      </c>
      <c r="FR123" s="30">
        <f t="shared" si="118"/>
        <v>13.582879254521044</v>
      </c>
      <c r="FS123" s="30">
        <f t="shared" si="118"/>
        <v>13.502268695147032</v>
      </c>
      <c r="FT123" s="30">
        <f t="shared" si="118"/>
        <v>13.422609292815782</v>
      </c>
      <c r="FU123" s="30">
        <f t="shared" si="118"/>
        <v>13.343884311626246</v>
      </c>
      <c r="FV123" s="30">
        <f t="shared" si="118"/>
        <v>13.266077406019097</v>
      </c>
      <c r="FW123" s="30">
        <f t="shared" si="118"/>
        <v>13.189172609462464</v>
      </c>
      <c r="FX123" s="30">
        <f t="shared" si="118"/>
        <v>13.113154323528963</v>
      </c>
      <c r="FY123" s="30">
        <f t="shared" si="118"/>
        <v>13.038007307348281</v>
      </c>
      <c r="FZ123" s="30">
        <f t="shared" si="118"/>
        <v>12.963716667420371</v>
      </c>
      <c r="GA123" s="30">
        <f t="shared" si="118"/>
        <v>12.890267847774929</v>
      </c>
      <c r="GB123" s="30">
        <f t="shared" ref="GB123:GO123" si="119">$B$122/$C$122/$D$122/$E$122/GB86/$H$122</f>
        <v>9.6132349653476403</v>
      </c>
      <c r="GC123" s="30">
        <f t="shared" si="119"/>
        <v>7.6475034458227729</v>
      </c>
      <c r="GD123" s="30">
        <f t="shared" si="119"/>
        <v>6.3374158081678971</v>
      </c>
      <c r="GE123" s="30">
        <f t="shared" si="119"/>
        <v>5.4019761182404631</v>
      </c>
      <c r="GF123" s="30">
        <f t="shared" si="119"/>
        <v>4.7006865188683369</v>
      </c>
      <c r="GG123" s="30">
        <f t="shared" si="119"/>
        <v>4.1554927399676256</v>
      </c>
      <c r="GH123" s="30">
        <f t="shared" si="119"/>
        <v>3.7195623026685696</v>
      </c>
      <c r="GI123" s="30">
        <f t="shared" si="119"/>
        <v>3.3630927939871027</v>
      </c>
      <c r="GJ123" s="30">
        <f t="shared" si="119"/>
        <v>3.0662160042213951</v>
      </c>
      <c r="GK123" s="30">
        <f t="shared" si="119"/>
        <v>2.8151770779116623</v>
      </c>
      <c r="GL123" s="30">
        <f t="shared" si="119"/>
        <v>2.6001511715797427</v>
      </c>
      <c r="GM123" s="30">
        <f t="shared" si="119"/>
        <v>2.4139334484162069</v>
      </c>
      <c r="GN123" s="30">
        <f t="shared" si="119"/>
        <v>2.2511203249989529</v>
      </c>
      <c r="GO123" s="30">
        <f t="shared" si="119"/>
        <v>2.1075796897936776</v>
      </c>
    </row>
    <row r="126" spans="1:197" x14ac:dyDescent="0.25">
      <c r="F126" t="s">
        <v>42</v>
      </c>
      <c r="G126" s="30">
        <f>MAX(J122,J123)</f>
        <v>650.03779289493571</v>
      </c>
      <c r="I126" t="s">
        <v>40</v>
      </c>
      <c r="J126" s="30">
        <f t="shared" ref="J126:BU126" si="120">MIN($J$26,J121,MAX(J122,J123))</f>
        <v>245.71428571428569</v>
      </c>
      <c r="K126" s="30">
        <f t="shared" si="120"/>
        <v>245.71428571428569</v>
      </c>
      <c r="L126" s="30">
        <f t="shared" si="120"/>
        <v>245.71428571428569</v>
      </c>
      <c r="M126" s="30">
        <f t="shared" si="120"/>
        <v>245.71428571428569</v>
      </c>
      <c r="N126" s="30">
        <f t="shared" si="120"/>
        <v>245.71428571428569</v>
      </c>
      <c r="O126" s="30">
        <f t="shared" si="120"/>
        <v>245.71428571428569</v>
      </c>
      <c r="P126" s="30">
        <f t="shared" si="120"/>
        <v>239.48760790866052</v>
      </c>
      <c r="Q126" s="30">
        <f t="shared" si="120"/>
        <v>216.67926429831192</v>
      </c>
      <c r="R126" s="30">
        <f t="shared" si="120"/>
        <v>197.83758914193695</v>
      </c>
      <c r="S126" s="30">
        <f t="shared" si="120"/>
        <v>182.010582010582</v>
      </c>
      <c r="T126" s="30">
        <f t="shared" si="120"/>
        <v>168.52831667646481</v>
      </c>
      <c r="U126" s="30">
        <f t="shared" si="120"/>
        <v>156.90567414705345</v>
      </c>
      <c r="V126" s="30">
        <f t="shared" si="120"/>
        <v>146.78272742788872</v>
      </c>
      <c r="W126" s="30">
        <f t="shared" si="120"/>
        <v>137.88680455347122</v>
      </c>
      <c r="X126" s="30">
        <f t="shared" si="120"/>
        <v>130.00755857898716</v>
      </c>
      <c r="Y126" s="30">
        <f t="shared" si="120"/>
        <v>122.98012298012297</v>
      </c>
      <c r="Z126" s="30">
        <f t="shared" si="120"/>
        <v>116.67345000678334</v>
      </c>
      <c r="AA126" s="30">
        <f t="shared" si="120"/>
        <v>110.98206220157439</v>
      </c>
      <c r="AB126" s="30">
        <f t="shared" si="120"/>
        <v>105.82010582010581</v>
      </c>
      <c r="AC126" s="30">
        <f t="shared" si="120"/>
        <v>101.11699000587889</v>
      </c>
      <c r="AD126" s="30">
        <f t="shared" si="120"/>
        <v>96.814139367330853</v>
      </c>
      <c r="AE126" s="30">
        <f t="shared" si="120"/>
        <v>92.86254184213368</v>
      </c>
      <c r="AF126" s="30">
        <f t="shared" si="120"/>
        <v>89.220873534599022</v>
      </c>
      <c r="AG126" s="30">
        <f t="shared" si="120"/>
        <v>85.85404811819906</v>
      </c>
      <c r="AH126" s="30">
        <f t="shared" si="120"/>
        <v>82.732082732082731</v>
      </c>
      <c r="AI126" s="30">
        <f t="shared" si="120"/>
        <v>79.829202636220174</v>
      </c>
      <c r="AJ126" s="30">
        <f t="shared" si="120"/>
        <v>77.1231279705856</v>
      </c>
      <c r="AK126" s="30">
        <f t="shared" si="120"/>
        <v>74.594500824009017</v>
      </c>
      <c r="AL126" s="30">
        <f t="shared" si="120"/>
        <v>72.226421432770636</v>
      </c>
      <c r="AM126" s="30">
        <f t="shared" si="120"/>
        <v>70.004070004070002</v>
      </c>
      <c r="AN126" s="30">
        <f t="shared" si="120"/>
        <v>67.914396272605231</v>
      </c>
      <c r="AO126" s="30">
        <f t="shared" si="120"/>
        <v>65.945863047312315</v>
      </c>
      <c r="AP126" s="59">
        <f t="shared" si="120"/>
        <v>64.088233102317602</v>
      </c>
      <c r="AQ126" s="30">
        <f t="shared" si="120"/>
        <v>62.332391099514382</v>
      </c>
      <c r="AR126" s="30">
        <f t="shared" si="120"/>
        <v>61.428571428571423</v>
      </c>
      <c r="AS126" s="30">
        <f t="shared" si="120"/>
        <v>61.428571428571423</v>
      </c>
      <c r="AT126" s="30">
        <f t="shared" si="120"/>
        <v>61.428571428571423</v>
      </c>
      <c r="AU126" s="30">
        <f t="shared" si="120"/>
        <v>61.428571428571423</v>
      </c>
      <c r="AV126" s="30">
        <f t="shared" si="120"/>
        <v>61.428571428571423</v>
      </c>
      <c r="AW126" s="30">
        <f t="shared" si="120"/>
        <v>61.428571428571423</v>
      </c>
      <c r="AX126" s="30">
        <f t="shared" si="120"/>
        <v>61.428571428571423</v>
      </c>
      <c r="AY126" s="30">
        <f t="shared" si="120"/>
        <v>61.428571428571423</v>
      </c>
      <c r="AZ126" s="30">
        <f t="shared" si="120"/>
        <v>61.428571428571423</v>
      </c>
      <c r="BA126" s="30">
        <f t="shared" si="120"/>
        <v>61.428571428571423</v>
      </c>
      <c r="BB126" s="30">
        <f t="shared" si="120"/>
        <v>61.428571428571423</v>
      </c>
      <c r="BC126" s="30">
        <f t="shared" si="120"/>
        <v>61.428571428571423</v>
      </c>
      <c r="BD126" s="30">
        <f t="shared" si="120"/>
        <v>61.428571428571423</v>
      </c>
      <c r="BE126" s="30">
        <f t="shared" si="120"/>
        <v>61.428571428571423</v>
      </c>
      <c r="BF126" s="30">
        <f t="shared" si="120"/>
        <v>61.428571428571423</v>
      </c>
      <c r="BG126" s="30">
        <f t="shared" si="120"/>
        <v>61.428571428571423</v>
      </c>
      <c r="BH126" s="30">
        <f t="shared" si="120"/>
        <v>61.428571428571423</v>
      </c>
      <c r="BI126" s="30">
        <f t="shared" si="120"/>
        <v>61.428571428571423</v>
      </c>
      <c r="BJ126" s="30">
        <f t="shared" si="120"/>
        <v>61.428571428571423</v>
      </c>
      <c r="BK126" s="30">
        <f t="shared" si="120"/>
        <v>61.428571428571423</v>
      </c>
      <c r="BL126" s="30">
        <f t="shared" si="120"/>
        <v>61.428571428571423</v>
      </c>
      <c r="BM126" s="30">
        <f t="shared" si="120"/>
        <v>61.428571428571423</v>
      </c>
      <c r="BN126" s="30">
        <f t="shared" si="120"/>
        <v>61.428571428571423</v>
      </c>
      <c r="BO126" s="30">
        <f t="shared" si="120"/>
        <v>61.428571428571423</v>
      </c>
      <c r="BP126" s="30">
        <f t="shared" si="120"/>
        <v>61.428571428571423</v>
      </c>
      <c r="BQ126" s="30">
        <f t="shared" si="120"/>
        <v>61.428571428571423</v>
      </c>
      <c r="BR126" s="30">
        <f t="shared" si="120"/>
        <v>61.428571428571423</v>
      </c>
      <c r="BS126" s="30">
        <f t="shared" si="120"/>
        <v>61.428571428571423</v>
      </c>
      <c r="BT126" s="30">
        <f t="shared" si="120"/>
        <v>61.428571428571423</v>
      </c>
      <c r="BU126" s="30">
        <f t="shared" si="120"/>
        <v>61.428571428571423</v>
      </c>
      <c r="BV126" s="30">
        <f t="shared" ref="BV126:EG126" si="121">MIN($J$26,BV121,MAX(BV122,BV123))</f>
        <v>61.428571428571423</v>
      </c>
      <c r="BW126" s="30">
        <f t="shared" si="121"/>
        <v>61.428571428571423</v>
      </c>
      <c r="BX126" s="30">
        <f t="shared" si="121"/>
        <v>61.428571428571423</v>
      </c>
      <c r="BY126" s="30">
        <f t="shared" si="121"/>
        <v>61.428571428571423</v>
      </c>
      <c r="BZ126" s="30">
        <f t="shared" si="121"/>
        <v>61.428571428571423</v>
      </c>
      <c r="CA126" s="30">
        <f t="shared" si="121"/>
        <v>61.428571428571423</v>
      </c>
      <c r="CB126" s="30">
        <f t="shared" si="121"/>
        <v>61.428571428571423</v>
      </c>
      <c r="CC126" s="30">
        <f t="shared" si="121"/>
        <v>61.428571428571423</v>
      </c>
      <c r="CD126" s="30">
        <f t="shared" si="121"/>
        <v>61.428571428571423</v>
      </c>
      <c r="CE126" s="30">
        <f t="shared" si="121"/>
        <v>61.428571428571423</v>
      </c>
      <c r="CF126" s="30">
        <f t="shared" si="121"/>
        <v>61.428571428571423</v>
      </c>
      <c r="CG126" s="30">
        <f t="shared" si="121"/>
        <v>61.428571428571423</v>
      </c>
      <c r="CH126" s="30">
        <f t="shared" si="121"/>
        <v>61.428571428571423</v>
      </c>
      <c r="CI126" s="30">
        <f t="shared" si="121"/>
        <v>61.428571428571423</v>
      </c>
      <c r="CJ126" s="30">
        <f t="shared" si="121"/>
        <v>61.428571428571423</v>
      </c>
      <c r="CK126" s="30">
        <f t="shared" si="121"/>
        <v>61.428571428571423</v>
      </c>
      <c r="CL126" s="30">
        <f t="shared" si="121"/>
        <v>61.428571428571423</v>
      </c>
      <c r="CM126" s="30">
        <f t="shared" si="121"/>
        <v>61.428571428571423</v>
      </c>
      <c r="CN126" s="30">
        <f t="shared" si="121"/>
        <v>61.428571428571423</v>
      </c>
      <c r="CO126" s="30">
        <f t="shared" si="121"/>
        <v>61.428571428571423</v>
      </c>
      <c r="CP126" s="30">
        <f t="shared" si="121"/>
        <v>61.428571428571423</v>
      </c>
      <c r="CQ126" s="30">
        <f t="shared" si="121"/>
        <v>61.428571428571423</v>
      </c>
      <c r="CR126" s="30">
        <f t="shared" si="121"/>
        <v>61.428571428571423</v>
      </c>
      <c r="CS126" s="30">
        <f t="shared" si="121"/>
        <v>61.428571428571423</v>
      </c>
      <c r="CT126" s="30">
        <f t="shared" si="121"/>
        <v>61.428571428571423</v>
      </c>
      <c r="CU126" s="30">
        <f t="shared" si="121"/>
        <v>61.428571428571423</v>
      </c>
      <c r="CV126" s="30">
        <f t="shared" si="121"/>
        <v>61.428571428571423</v>
      </c>
      <c r="CW126" s="30">
        <f t="shared" si="121"/>
        <v>61.428571428571423</v>
      </c>
      <c r="CX126" s="30">
        <f t="shared" si="121"/>
        <v>61.428571428571423</v>
      </c>
      <c r="CY126" s="30">
        <f t="shared" si="121"/>
        <v>61.428571428571423</v>
      </c>
      <c r="CZ126" s="30">
        <f t="shared" si="121"/>
        <v>61.428571428571423</v>
      </c>
      <c r="DA126" s="30">
        <f t="shared" si="121"/>
        <v>61.428571428571423</v>
      </c>
      <c r="DB126" s="30">
        <f t="shared" si="121"/>
        <v>61.428571428571423</v>
      </c>
      <c r="DC126" s="30">
        <f t="shared" si="121"/>
        <v>61.428571428571423</v>
      </c>
      <c r="DD126" s="30">
        <f t="shared" si="121"/>
        <v>61.428571428571423</v>
      </c>
      <c r="DE126" s="30">
        <f t="shared" si="121"/>
        <v>61.428571428571423</v>
      </c>
      <c r="DF126" s="30">
        <f t="shared" si="121"/>
        <v>61.428571428571423</v>
      </c>
      <c r="DG126" s="30">
        <f t="shared" si="121"/>
        <v>61.428571428571423</v>
      </c>
      <c r="DH126" s="30">
        <f t="shared" si="121"/>
        <v>61.428571428571423</v>
      </c>
      <c r="DI126" s="30">
        <f t="shared" si="121"/>
        <v>61.428571428571423</v>
      </c>
      <c r="DJ126" s="30">
        <f t="shared" si="121"/>
        <v>61.428571428571423</v>
      </c>
      <c r="DK126" s="30">
        <f t="shared" si="121"/>
        <v>61.428571428571423</v>
      </c>
      <c r="DL126" s="30">
        <f t="shared" si="121"/>
        <v>61.428571428571423</v>
      </c>
      <c r="DM126" s="30">
        <f t="shared" si="121"/>
        <v>61.428571428571423</v>
      </c>
      <c r="DN126" s="30">
        <f t="shared" si="121"/>
        <v>61.214321304007406</v>
      </c>
      <c r="DO126" s="30">
        <f t="shared" si="121"/>
        <v>60.670194003527335</v>
      </c>
      <c r="DP126" s="30">
        <f t="shared" si="121"/>
        <v>60.135654849311237</v>
      </c>
      <c r="DQ126" s="30">
        <f t="shared" si="121"/>
        <v>59.610452623553059</v>
      </c>
      <c r="DR126" s="30">
        <f t="shared" si="121"/>
        <v>59.094344808630524</v>
      </c>
      <c r="DS126" s="30">
        <f t="shared" si="121"/>
        <v>58.587097213706656</v>
      </c>
      <c r="DT126" s="30">
        <f t="shared" si="121"/>
        <v>58.088483620398513</v>
      </c>
      <c r="DU126" s="30">
        <f t="shared" si="121"/>
        <v>57.598285446386711</v>
      </c>
      <c r="DV126" s="30">
        <f t="shared" si="121"/>
        <v>57.116291425914852</v>
      </c>
      <c r="DW126" s="30">
        <f t="shared" si="121"/>
        <v>56.642297306197719</v>
      </c>
      <c r="DX126" s="30">
        <f t="shared" si="121"/>
        <v>56.176105558821611</v>
      </c>
      <c r="DY126" s="30">
        <f t="shared" si="121"/>
        <v>55.717525105280203</v>
      </c>
      <c r="DZ126" s="30">
        <f t="shared" si="121"/>
        <v>55.266371055844743</v>
      </c>
      <c r="EA126" s="30">
        <f t="shared" si="121"/>
        <v>54.822464461018683</v>
      </c>
      <c r="EB126" s="30">
        <f t="shared" si="121"/>
        <v>54.385632074875105</v>
      </c>
      <c r="EC126" s="30">
        <f t="shared" si="121"/>
        <v>53.955706129619173</v>
      </c>
      <c r="ED126" s="30">
        <f t="shared" si="121"/>
        <v>53.532524120759412</v>
      </c>
      <c r="EE126" s="30">
        <f t="shared" si="121"/>
        <v>53.115928602309921</v>
      </c>
      <c r="EF126" s="30">
        <f t="shared" si="121"/>
        <v>52.705766991481276</v>
      </c>
      <c r="EG126" s="30">
        <f t="shared" si="121"/>
        <v>52.301891382351151</v>
      </c>
      <c r="EH126" s="30">
        <f t="shared" ref="EH126:GA126" si="122">MIN($J$26,EH121,MAX(EH122,EH123))</f>
        <v>51.904158368036697</v>
      </c>
      <c r="EI126" s="30">
        <f t="shared" si="122"/>
        <v>51.512428870919436</v>
      </c>
      <c r="EJ126" s="30">
        <f t="shared" si="122"/>
        <v>51.12656798050056</v>
      </c>
      <c r="EK126" s="30">
        <f t="shared" si="122"/>
        <v>50.746444798489399</v>
      </c>
      <c r="EL126" s="30">
        <f t="shared" si="122"/>
        <v>50.371932290751481</v>
      </c>
      <c r="EM126" s="30">
        <f t="shared" si="122"/>
        <v>50.00290714576429</v>
      </c>
      <c r="EN126" s="30">
        <f t="shared" si="122"/>
        <v>49.639249639249641</v>
      </c>
      <c r="EO126" s="30">
        <f t="shared" si="122"/>
        <v>49.280843504670216</v>
      </c>
      <c r="EP126" s="30">
        <f t="shared" si="122"/>
        <v>48.927575809296236</v>
      </c>
      <c r="EQ126" s="30">
        <f t="shared" si="122"/>
        <v>48.57933683556459</v>
      </c>
      <c r="ER126" s="30">
        <f t="shared" si="122"/>
        <v>48.236019967468735</v>
      </c>
      <c r="ES126" s="30">
        <f t="shared" si="122"/>
        <v>47.8975215817321</v>
      </c>
      <c r="ET126" s="30">
        <f t="shared" si="122"/>
        <v>47.563740943531883</v>
      </c>
      <c r="EU126" s="30">
        <f t="shared" si="122"/>
        <v>47.234580106552421</v>
      </c>
      <c r="EV126" s="30">
        <f t="shared" si="122"/>
        <v>46.909943817160311</v>
      </c>
      <c r="EW126" s="30">
        <f t="shared" si="122"/>
        <v>46.589739422503925</v>
      </c>
      <c r="EX126" s="30">
        <f t="shared" si="122"/>
        <v>46.273876782351358</v>
      </c>
      <c r="EY126" s="30">
        <f t="shared" si="122"/>
        <v>45.962268184490405</v>
      </c>
      <c r="EZ126" s="30">
        <f t="shared" si="122"/>
        <v>45.65482826352391</v>
      </c>
      <c r="FA126" s="30">
        <f t="shared" si="122"/>
        <v>45.351473922902485</v>
      </c>
      <c r="FB126" s="30">
        <f t="shared" si="122"/>
        <v>45.052124260045055</v>
      </c>
      <c r="FC126" s="30">
        <f t="shared" si="122"/>
        <v>44.756700494405415</v>
      </c>
      <c r="FD126" s="30">
        <f t="shared" si="122"/>
        <v>44.465125898350649</v>
      </c>
      <c r="FE126" s="30">
        <f t="shared" si="122"/>
        <v>44.177325730723787</v>
      </c>
      <c r="FF126" s="30">
        <f t="shared" si="122"/>
        <v>43.893227172969937</v>
      </c>
      <c r="FG126" s="30">
        <f t="shared" si="122"/>
        <v>43.61275926771134</v>
      </c>
      <c r="FH126" s="30">
        <f t="shared" si="122"/>
        <v>43.335852859662381</v>
      </c>
      <c r="FI126" s="30">
        <f t="shared" si="122"/>
        <v>43.062440538781232</v>
      </c>
      <c r="FJ126" s="30">
        <f t="shared" si="122"/>
        <v>42.792456585560032</v>
      </c>
      <c r="FK126" s="30">
        <f t="shared" si="122"/>
        <v>42.525836918360284</v>
      </c>
      <c r="FL126" s="30">
        <f t="shared" si="122"/>
        <v>42.262519042704795</v>
      </c>
      <c r="FM126" s="30">
        <f t="shared" si="122"/>
        <v>42.002442002441995</v>
      </c>
      <c r="FN126" s="30">
        <f t="shared" si="122"/>
        <v>41.74554633270229</v>
      </c>
      <c r="FO126" s="30">
        <f t="shared" si="122"/>
        <v>41.49177401457036</v>
      </c>
      <c r="FP126" s="30">
        <f t="shared" si="122"/>
        <v>41.241068431400755</v>
      </c>
      <c r="FQ126" s="30">
        <f t="shared" si="122"/>
        <v>40.993374326707659</v>
      </c>
      <c r="FR126" s="30">
        <f t="shared" si="122"/>
        <v>40.748637763563131</v>
      </c>
      <c r="FS126" s="30">
        <f t="shared" si="122"/>
        <v>40.506806085441099</v>
      </c>
      <c r="FT126" s="30">
        <f t="shared" si="122"/>
        <v>40.267827878447342</v>
      </c>
      <c r="FU126" s="30">
        <f t="shared" si="122"/>
        <v>40.031652934878743</v>
      </c>
      <c r="FV126" s="30">
        <f t="shared" si="122"/>
        <v>39.798232218057287</v>
      </c>
      <c r="FW126" s="30">
        <f t="shared" si="122"/>
        <v>39.567517828387395</v>
      </c>
      <c r="FX126" s="30">
        <f t="shared" si="122"/>
        <v>39.339462970586887</v>
      </c>
      <c r="FY126" s="30">
        <f t="shared" si="122"/>
        <v>39.114021922044842</v>
      </c>
      <c r="FZ126" s="30">
        <f t="shared" si="122"/>
        <v>38.891150002261114</v>
      </c>
      <c r="GA126" s="30">
        <f t="shared" si="122"/>
        <v>38.670803543324787</v>
      </c>
      <c r="GB126" s="30">
        <f t="shared" ref="GB126:GO126" si="123">MIN($J$26,GB121,MAX(GB122,GB123))</f>
        <v>28.839704896042921</v>
      </c>
      <c r="GC126" s="30">
        <f t="shared" si="123"/>
        <v>22.94251033746832</v>
      </c>
      <c r="GD126" s="30">
        <f t="shared" si="123"/>
        <v>19.012247424503691</v>
      </c>
      <c r="GE126" s="30">
        <f t="shared" si="123"/>
        <v>16.205928354721387</v>
      </c>
      <c r="GF126" s="30">
        <f t="shared" si="123"/>
        <v>14.10205955660501</v>
      </c>
      <c r="GG126" s="30">
        <f t="shared" si="123"/>
        <v>12.466478219902877</v>
      </c>
      <c r="GH126" s="30">
        <f t="shared" si="123"/>
        <v>11.158686908005707</v>
      </c>
      <c r="GI126" s="30">
        <f t="shared" si="123"/>
        <v>10.089278381961307</v>
      </c>
      <c r="GJ126" s="30">
        <f t="shared" si="123"/>
        <v>9.1986480126641847</v>
      </c>
      <c r="GK126" s="30">
        <f t="shared" si="123"/>
        <v>8.4455312337349859</v>
      </c>
      <c r="GL126" s="30">
        <f t="shared" si="123"/>
        <v>7.8004535147392291</v>
      </c>
      <c r="GM126" s="30">
        <f t="shared" si="123"/>
        <v>7.2418003452486213</v>
      </c>
      <c r="GN126" s="30">
        <f t="shared" si="123"/>
        <v>6.7533609749968582</v>
      </c>
      <c r="GO126" s="30">
        <f t="shared" si="123"/>
        <v>6.3227390693810328</v>
      </c>
    </row>
    <row r="127" spans="1:197" x14ac:dyDescent="0.25">
      <c r="I127" t="s">
        <v>33</v>
      </c>
      <c r="J127">
        <f>J86</f>
        <v>21</v>
      </c>
      <c r="K127">
        <f t="shared" ref="K127:BV127" si="124">K86</f>
        <v>27</v>
      </c>
      <c r="L127">
        <f t="shared" si="124"/>
        <v>33</v>
      </c>
      <c r="M127">
        <f t="shared" si="124"/>
        <v>39</v>
      </c>
      <c r="N127">
        <f t="shared" si="124"/>
        <v>45</v>
      </c>
      <c r="O127">
        <f t="shared" si="124"/>
        <v>51</v>
      </c>
      <c r="P127">
        <f t="shared" si="124"/>
        <v>57</v>
      </c>
      <c r="Q127">
        <f t="shared" si="124"/>
        <v>63</v>
      </c>
      <c r="R127">
        <f t="shared" si="124"/>
        <v>69</v>
      </c>
      <c r="S127">
        <f t="shared" si="124"/>
        <v>75</v>
      </c>
      <c r="T127">
        <f t="shared" si="124"/>
        <v>81</v>
      </c>
      <c r="U127">
        <f t="shared" si="124"/>
        <v>87</v>
      </c>
      <c r="V127">
        <f t="shared" si="124"/>
        <v>93</v>
      </c>
      <c r="W127">
        <f t="shared" si="124"/>
        <v>99</v>
      </c>
      <c r="X127">
        <f t="shared" si="124"/>
        <v>105</v>
      </c>
      <c r="Y127">
        <f t="shared" si="124"/>
        <v>111</v>
      </c>
      <c r="Z127">
        <f t="shared" si="124"/>
        <v>117</v>
      </c>
      <c r="AA127">
        <f t="shared" si="124"/>
        <v>123</v>
      </c>
      <c r="AB127">
        <f t="shared" si="124"/>
        <v>129</v>
      </c>
      <c r="AC127">
        <f t="shared" si="124"/>
        <v>135</v>
      </c>
      <c r="AD127">
        <f t="shared" si="124"/>
        <v>141</v>
      </c>
      <c r="AE127">
        <f t="shared" si="124"/>
        <v>147</v>
      </c>
      <c r="AF127">
        <f t="shared" si="124"/>
        <v>153</v>
      </c>
      <c r="AG127">
        <f t="shared" si="124"/>
        <v>159</v>
      </c>
      <c r="AH127">
        <f t="shared" si="124"/>
        <v>165</v>
      </c>
      <c r="AI127">
        <f t="shared" si="124"/>
        <v>171</v>
      </c>
      <c r="AJ127">
        <f t="shared" si="124"/>
        <v>177</v>
      </c>
      <c r="AK127">
        <f t="shared" si="124"/>
        <v>183</v>
      </c>
      <c r="AL127">
        <f t="shared" si="124"/>
        <v>189</v>
      </c>
      <c r="AM127">
        <f t="shared" si="124"/>
        <v>195</v>
      </c>
      <c r="AN127">
        <f t="shared" si="124"/>
        <v>201</v>
      </c>
      <c r="AO127">
        <f t="shared" si="124"/>
        <v>207</v>
      </c>
      <c r="AP127">
        <f t="shared" si="124"/>
        <v>213</v>
      </c>
      <c r="AQ127">
        <f t="shared" si="124"/>
        <v>219</v>
      </c>
      <c r="AR127">
        <f t="shared" si="124"/>
        <v>225</v>
      </c>
      <c r="AS127">
        <f t="shared" si="124"/>
        <v>231</v>
      </c>
      <c r="AT127">
        <f t="shared" si="124"/>
        <v>237</v>
      </c>
      <c r="AU127">
        <f t="shared" si="124"/>
        <v>243</v>
      </c>
      <c r="AV127">
        <f t="shared" si="124"/>
        <v>249</v>
      </c>
      <c r="AW127">
        <f t="shared" si="124"/>
        <v>255</v>
      </c>
      <c r="AX127">
        <f t="shared" si="124"/>
        <v>261</v>
      </c>
      <c r="AY127">
        <f t="shared" si="124"/>
        <v>267</v>
      </c>
      <c r="AZ127">
        <f t="shared" si="124"/>
        <v>273</v>
      </c>
      <c r="BA127">
        <f t="shared" si="124"/>
        <v>279</v>
      </c>
      <c r="BB127">
        <f t="shared" si="124"/>
        <v>285</v>
      </c>
      <c r="BC127">
        <f t="shared" si="124"/>
        <v>291</v>
      </c>
      <c r="BD127">
        <f t="shared" si="124"/>
        <v>297</v>
      </c>
      <c r="BE127">
        <f t="shared" si="124"/>
        <v>303</v>
      </c>
      <c r="BF127">
        <f t="shared" si="124"/>
        <v>309</v>
      </c>
      <c r="BG127">
        <f t="shared" si="124"/>
        <v>315</v>
      </c>
      <c r="BH127">
        <f t="shared" si="124"/>
        <v>321</v>
      </c>
      <c r="BI127">
        <f t="shared" si="124"/>
        <v>327</v>
      </c>
      <c r="BJ127">
        <f t="shared" si="124"/>
        <v>333</v>
      </c>
      <c r="BK127">
        <f t="shared" si="124"/>
        <v>339</v>
      </c>
      <c r="BL127">
        <f t="shared" si="124"/>
        <v>345</v>
      </c>
      <c r="BM127">
        <f t="shared" si="124"/>
        <v>351</v>
      </c>
      <c r="BN127">
        <f t="shared" si="124"/>
        <v>357</v>
      </c>
      <c r="BO127">
        <f t="shared" si="124"/>
        <v>363</v>
      </c>
      <c r="BP127">
        <f t="shared" si="124"/>
        <v>369</v>
      </c>
      <c r="BQ127">
        <f t="shared" si="124"/>
        <v>375</v>
      </c>
      <c r="BR127">
        <f t="shared" si="124"/>
        <v>381</v>
      </c>
      <c r="BS127">
        <f t="shared" si="124"/>
        <v>387</v>
      </c>
      <c r="BT127">
        <f t="shared" si="124"/>
        <v>393</v>
      </c>
      <c r="BU127">
        <f t="shared" si="124"/>
        <v>399</v>
      </c>
      <c r="BV127">
        <f t="shared" si="124"/>
        <v>405</v>
      </c>
      <c r="BW127">
        <f t="shared" ref="BW127:EH127" si="125">BW86</f>
        <v>411</v>
      </c>
      <c r="BX127">
        <f t="shared" si="125"/>
        <v>417</v>
      </c>
      <c r="BY127">
        <f t="shared" si="125"/>
        <v>423</v>
      </c>
      <c r="BZ127">
        <f t="shared" si="125"/>
        <v>429</v>
      </c>
      <c r="CA127">
        <f t="shared" si="125"/>
        <v>435</v>
      </c>
      <c r="CB127">
        <f t="shared" si="125"/>
        <v>441</v>
      </c>
      <c r="CC127">
        <f t="shared" si="125"/>
        <v>447</v>
      </c>
      <c r="CD127">
        <f t="shared" si="125"/>
        <v>453</v>
      </c>
      <c r="CE127">
        <f t="shared" si="125"/>
        <v>459</v>
      </c>
      <c r="CF127">
        <f t="shared" si="125"/>
        <v>465</v>
      </c>
      <c r="CG127">
        <f t="shared" si="125"/>
        <v>471</v>
      </c>
      <c r="CH127">
        <f t="shared" si="125"/>
        <v>477</v>
      </c>
      <c r="CI127">
        <f t="shared" si="125"/>
        <v>483</v>
      </c>
      <c r="CJ127">
        <f t="shared" si="125"/>
        <v>489</v>
      </c>
      <c r="CK127">
        <f t="shared" si="125"/>
        <v>495</v>
      </c>
      <c r="CL127">
        <f t="shared" si="125"/>
        <v>501</v>
      </c>
      <c r="CM127">
        <f t="shared" si="125"/>
        <v>507</v>
      </c>
      <c r="CN127">
        <f t="shared" si="125"/>
        <v>513</v>
      </c>
      <c r="CO127">
        <f t="shared" si="125"/>
        <v>519</v>
      </c>
      <c r="CP127">
        <f t="shared" si="125"/>
        <v>525</v>
      </c>
      <c r="CQ127">
        <f t="shared" si="125"/>
        <v>531</v>
      </c>
      <c r="CR127">
        <f t="shared" si="125"/>
        <v>537</v>
      </c>
      <c r="CS127">
        <f t="shared" si="125"/>
        <v>543</v>
      </c>
      <c r="CT127">
        <f t="shared" si="125"/>
        <v>549</v>
      </c>
      <c r="CU127">
        <f t="shared" si="125"/>
        <v>555</v>
      </c>
      <c r="CV127">
        <f t="shared" si="125"/>
        <v>561</v>
      </c>
      <c r="CW127">
        <f t="shared" si="125"/>
        <v>567</v>
      </c>
      <c r="CX127">
        <f t="shared" si="125"/>
        <v>573</v>
      </c>
      <c r="CY127">
        <f t="shared" si="125"/>
        <v>579</v>
      </c>
      <c r="CZ127">
        <f t="shared" si="125"/>
        <v>585</v>
      </c>
      <c r="DA127">
        <f t="shared" si="125"/>
        <v>591</v>
      </c>
      <c r="DB127">
        <f t="shared" si="125"/>
        <v>597</v>
      </c>
      <c r="DC127">
        <f t="shared" si="125"/>
        <v>603</v>
      </c>
      <c r="DD127">
        <f t="shared" si="125"/>
        <v>609</v>
      </c>
      <c r="DE127">
        <f t="shared" si="125"/>
        <v>615</v>
      </c>
      <c r="DF127">
        <f t="shared" si="125"/>
        <v>621</v>
      </c>
      <c r="DG127">
        <f t="shared" si="125"/>
        <v>627</v>
      </c>
      <c r="DH127">
        <f t="shared" si="125"/>
        <v>633</v>
      </c>
      <c r="DI127">
        <f t="shared" si="125"/>
        <v>639</v>
      </c>
      <c r="DJ127">
        <f t="shared" si="125"/>
        <v>645</v>
      </c>
      <c r="DK127">
        <f t="shared" si="125"/>
        <v>651</v>
      </c>
      <c r="DL127">
        <f t="shared" si="125"/>
        <v>657</v>
      </c>
      <c r="DM127">
        <f t="shared" si="125"/>
        <v>663</v>
      </c>
      <c r="DN127">
        <f t="shared" si="125"/>
        <v>669</v>
      </c>
      <c r="DO127">
        <f t="shared" si="125"/>
        <v>675</v>
      </c>
      <c r="DP127">
        <f t="shared" si="125"/>
        <v>681</v>
      </c>
      <c r="DQ127">
        <f t="shared" si="125"/>
        <v>687</v>
      </c>
      <c r="DR127">
        <f t="shared" si="125"/>
        <v>693</v>
      </c>
      <c r="DS127">
        <f t="shared" si="125"/>
        <v>699</v>
      </c>
      <c r="DT127">
        <f t="shared" si="125"/>
        <v>705</v>
      </c>
      <c r="DU127">
        <f t="shared" si="125"/>
        <v>711</v>
      </c>
      <c r="DV127">
        <f t="shared" si="125"/>
        <v>717</v>
      </c>
      <c r="DW127">
        <f t="shared" si="125"/>
        <v>723</v>
      </c>
      <c r="DX127">
        <f t="shared" si="125"/>
        <v>729</v>
      </c>
      <c r="DY127">
        <f t="shared" si="125"/>
        <v>735</v>
      </c>
      <c r="DZ127">
        <f t="shared" si="125"/>
        <v>741</v>
      </c>
      <c r="EA127">
        <f t="shared" si="125"/>
        <v>747</v>
      </c>
      <c r="EB127">
        <f t="shared" si="125"/>
        <v>753</v>
      </c>
      <c r="EC127">
        <f t="shared" si="125"/>
        <v>759</v>
      </c>
      <c r="ED127">
        <f t="shared" si="125"/>
        <v>765</v>
      </c>
      <c r="EE127">
        <f t="shared" si="125"/>
        <v>771</v>
      </c>
      <c r="EF127">
        <f t="shared" si="125"/>
        <v>777</v>
      </c>
      <c r="EG127">
        <f t="shared" si="125"/>
        <v>783</v>
      </c>
      <c r="EH127">
        <f t="shared" si="125"/>
        <v>789</v>
      </c>
      <c r="EI127">
        <f t="shared" ref="EI127:GA127" si="126">EI86</f>
        <v>795</v>
      </c>
      <c r="EJ127">
        <f t="shared" si="126"/>
        <v>801</v>
      </c>
      <c r="EK127">
        <f t="shared" si="126"/>
        <v>807</v>
      </c>
      <c r="EL127">
        <f t="shared" si="126"/>
        <v>813</v>
      </c>
      <c r="EM127">
        <f t="shared" si="126"/>
        <v>819</v>
      </c>
      <c r="EN127">
        <f t="shared" si="126"/>
        <v>825</v>
      </c>
      <c r="EO127">
        <f t="shared" si="126"/>
        <v>831</v>
      </c>
      <c r="EP127">
        <f t="shared" si="126"/>
        <v>837</v>
      </c>
      <c r="EQ127">
        <f t="shared" si="126"/>
        <v>843</v>
      </c>
      <c r="ER127">
        <f t="shared" si="126"/>
        <v>849</v>
      </c>
      <c r="ES127">
        <f t="shared" si="126"/>
        <v>855</v>
      </c>
      <c r="ET127">
        <f t="shared" si="126"/>
        <v>861</v>
      </c>
      <c r="EU127">
        <f t="shared" si="126"/>
        <v>867</v>
      </c>
      <c r="EV127">
        <f t="shared" si="126"/>
        <v>873</v>
      </c>
      <c r="EW127">
        <f t="shared" si="126"/>
        <v>879</v>
      </c>
      <c r="EX127">
        <f t="shared" si="126"/>
        <v>885</v>
      </c>
      <c r="EY127">
        <f t="shared" si="126"/>
        <v>891</v>
      </c>
      <c r="EZ127">
        <f t="shared" si="126"/>
        <v>897</v>
      </c>
      <c r="FA127">
        <f t="shared" si="126"/>
        <v>903</v>
      </c>
      <c r="FB127">
        <f t="shared" si="126"/>
        <v>909</v>
      </c>
      <c r="FC127">
        <f t="shared" si="126"/>
        <v>915</v>
      </c>
      <c r="FD127">
        <f t="shared" si="126"/>
        <v>921</v>
      </c>
      <c r="FE127">
        <f t="shared" si="126"/>
        <v>927</v>
      </c>
      <c r="FF127">
        <f t="shared" si="126"/>
        <v>933</v>
      </c>
      <c r="FG127">
        <f t="shared" si="126"/>
        <v>939</v>
      </c>
      <c r="FH127">
        <f t="shared" si="126"/>
        <v>945</v>
      </c>
      <c r="FI127">
        <f t="shared" si="126"/>
        <v>951</v>
      </c>
      <c r="FJ127">
        <f t="shared" si="126"/>
        <v>957</v>
      </c>
      <c r="FK127">
        <f t="shared" si="126"/>
        <v>963</v>
      </c>
      <c r="FL127">
        <f t="shared" si="126"/>
        <v>969</v>
      </c>
      <c r="FM127">
        <f t="shared" si="126"/>
        <v>975</v>
      </c>
      <c r="FN127">
        <f t="shared" si="126"/>
        <v>981</v>
      </c>
      <c r="FO127">
        <f t="shared" si="126"/>
        <v>987</v>
      </c>
      <c r="FP127">
        <f t="shared" si="126"/>
        <v>993</v>
      </c>
      <c r="FQ127">
        <f t="shared" si="126"/>
        <v>999</v>
      </c>
      <c r="FR127">
        <f t="shared" si="126"/>
        <v>1005</v>
      </c>
      <c r="FS127">
        <f t="shared" si="126"/>
        <v>1011</v>
      </c>
      <c r="FT127">
        <f t="shared" si="126"/>
        <v>1017</v>
      </c>
      <c r="FU127">
        <f t="shared" si="126"/>
        <v>1023</v>
      </c>
      <c r="FV127">
        <f t="shared" si="126"/>
        <v>1029</v>
      </c>
      <c r="FW127">
        <f t="shared" si="126"/>
        <v>1035</v>
      </c>
      <c r="FX127">
        <f t="shared" si="126"/>
        <v>1041</v>
      </c>
      <c r="FY127">
        <f t="shared" si="126"/>
        <v>1047</v>
      </c>
      <c r="FZ127">
        <f t="shared" si="126"/>
        <v>1053</v>
      </c>
      <c r="GA127">
        <f t="shared" si="126"/>
        <v>1059</v>
      </c>
      <c r="GB127">
        <f t="shared" ref="GB127:GO127" si="127">GB86</f>
        <v>1420</v>
      </c>
      <c r="GC127">
        <f t="shared" si="127"/>
        <v>1785</v>
      </c>
      <c r="GD127">
        <f t="shared" si="127"/>
        <v>2154</v>
      </c>
      <c r="GE127">
        <f t="shared" si="127"/>
        <v>2527</v>
      </c>
      <c r="GF127">
        <f t="shared" si="127"/>
        <v>2904</v>
      </c>
      <c r="GG127">
        <f t="shared" si="127"/>
        <v>3285</v>
      </c>
      <c r="GH127">
        <f t="shared" si="127"/>
        <v>3670</v>
      </c>
      <c r="GI127">
        <f t="shared" si="127"/>
        <v>4059</v>
      </c>
      <c r="GJ127">
        <f t="shared" si="127"/>
        <v>4452</v>
      </c>
      <c r="GK127">
        <f t="shared" si="127"/>
        <v>4849</v>
      </c>
      <c r="GL127">
        <f t="shared" si="127"/>
        <v>5250</v>
      </c>
      <c r="GM127">
        <f t="shared" si="127"/>
        <v>5655</v>
      </c>
      <c r="GN127">
        <f t="shared" si="127"/>
        <v>6064</v>
      </c>
      <c r="GO127">
        <f t="shared" si="127"/>
        <v>6477</v>
      </c>
    </row>
    <row r="128" spans="1:197" x14ac:dyDescent="0.25">
      <c r="I128" t="s">
        <v>58</v>
      </c>
      <c r="J128" s="53">
        <f>$B$117/J126/J86/$H$122/$E$122</f>
        <v>7.9365079365079367</v>
      </c>
      <c r="K128" s="53">
        <f t="shared" ref="K128:BV128" si="128">$B$117/K126/K86/$H$122/$E$122</f>
        <v>6.1728395061728403</v>
      </c>
      <c r="L128" s="53">
        <f t="shared" si="128"/>
        <v>5.0505050505050511</v>
      </c>
      <c r="M128" s="53">
        <f t="shared" si="128"/>
        <v>4.2735042735042743</v>
      </c>
      <c r="N128" s="53">
        <f t="shared" si="128"/>
        <v>3.7037037037037042</v>
      </c>
      <c r="O128" s="53">
        <f t="shared" si="128"/>
        <v>3.2679738562091503</v>
      </c>
      <c r="P128" s="53">
        <f t="shared" si="128"/>
        <v>3</v>
      </c>
      <c r="Q128" s="53">
        <f t="shared" si="128"/>
        <v>3</v>
      </c>
      <c r="R128" s="53">
        <f t="shared" si="128"/>
        <v>3</v>
      </c>
      <c r="S128" s="53">
        <f t="shared" si="128"/>
        <v>3</v>
      </c>
      <c r="T128" s="53">
        <f t="shared" si="128"/>
        <v>3.0000000000000004</v>
      </c>
      <c r="U128" s="53">
        <f t="shared" si="128"/>
        <v>3.0000000000000004</v>
      </c>
      <c r="V128" s="53">
        <f t="shared" si="128"/>
        <v>3</v>
      </c>
      <c r="W128" s="53">
        <f t="shared" si="128"/>
        <v>3</v>
      </c>
      <c r="X128" s="53">
        <f t="shared" si="128"/>
        <v>3</v>
      </c>
      <c r="Y128" s="53">
        <f t="shared" si="128"/>
        <v>3</v>
      </c>
      <c r="Z128" s="53">
        <f t="shared" si="128"/>
        <v>3</v>
      </c>
      <c r="AA128" s="53">
        <f t="shared" si="128"/>
        <v>3</v>
      </c>
      <c r="AB128" s="53">
        <f t="shared" si="128"/>
        <v>3</v>
      </c>
      <c r="AC128" s="53">
        <f t="shared" si="128"/>
        <v>3</v>
      </c>
      <c r="AD128" s="53">
        <f t="shared" si="128"/>
        <v>3</v>
      </c>
      <c r="AE128" s="53">
        <f t="shared" si="128"/>
        <v>3</v>
      </c>
      <c r="AF128" s="53">
        <f t="shared" si="128"/>
        <v>3</v>
      </c>
      <c r="AG128" s="53">
        <f t="shared" si="128"/>
        <v>3</v>
      </c>
      <c r="AH128" s="53">
        <f t="shared" si="128"/>
        <v>3</v>
      </c>
      <c r="AI128" s="53">
        <f t="shared" si="128"/>
        <v>3.0000000000000004</v>
      </c>
      <c r="AJ128" s="53">
        <f t="shared" si="128"/>
        <v>3</v>
      </c>
      <c r="AK128" s="53">
        <f t="shared" si="128"/>
        <v>3</v>
      </c>
      <c r="AL128" s="53">
        <f t="shared" si="128"/>
        <v>3</v>
      </c>
      <c r="AM128" s="53">
        <f t="shared" si="128"/>
        <v>3</v>
      </c>
      <c r="AN128" s="53">
        <f t="shared" si="128"/>
        <v>3</v>
      </c>
      <c r="AO128" s="53">
        <f t="shared" si="128"/>
        <v>3.0000000000000004</v>
      </c>
      <c r="AP128" s="53">
        <f t="shared" si="128"/>
        <v>3.0000000000000004</v>
      </c>
      <c r="AQ128" s="53">
        <f t="shared" si="128"/>
        <v>3</v>
      </c>
      <c r="AR128" s="53">
        <f t="shared" si="128"/>
        <v>2.9629629629629632</v>
      </c>
      <c r="AS128" s="53">
        <f t="shared" si="128"/>
        <v>2.8860028860028861</v>
      </c>
      <c r="AT128" s="53">
        <f t="shared" si="128"/>
        <v>2.8129395218002813</v>
      </c>
      <c r="AU128" s="53">
        <f t="shared" si="128"/>
        <v>2.7434842249657065</v>
      </c>
      <c r="AV128" s="53">
        <f t="shared" si="128"/>
        <v>2.677376171352075</v>
      </c>
      <c r="AW128" s="53">
        <f t="shared" si="128"/>
        <v>2.6143790849673203</v>
      </c>
      <c r="AX128" s="53">
        <f t="shared" si="128"/>
        <v>2.554278416347382</v>
      </c>
      <c r="AY128" s="53">
        <f t="shared" si="128"/>
        <v>2.4968789013732837</v>
      </c>
      <c r="AZ128" s="53">
        <f t="shared" si="128"/>
        <v>2.4420024420024422</v>
      </c>
      <c r="BA128" s="53">
        <f t="shared" si="128"/>
        <v>2.3894862604540026</v>
      </c>
      <c r="BB128" s="53">
        <f t="shared" si="128"/>
        <v>2.3391812865497079</v>
      </c>
      <c r="BC128" s="53">
        <f t="shared" si="128"/>
        <v>2.2909507445589923</v>
      </c>
      <c r="BD128" s="53">
        <f t="shared" si="128"/>
        <v>2.244668911335578</v>
      </c>
      <c r="BE128" s="53">
        <f t="shared" si="128"/>
        <v>2.2002200220022003</v>
      </c>
      <c r="BF128" s="53">
        <f t="shared" si="128"/>
        <v>2.1574973031283711</v>
      </c>
      <c r="BG128" s="53">
        <f t="shared" si="128"/>
        <v>2.1164021164021167</v>
      </c>
      <c r="BH128" s="53">
        <f t="shared" si="128"/>
        <v>2.0768431983385254</v>
      </c>
      <c r="BI128" s="53">
        <f t="shared" si="128"/>
        <v>2.0387359836901124</v>
      </c>
      <c r="BJ128" s="53">
        <f t="shared" si="128"/>
        <v>2.0020020020020022</v>
      </c>
      <c r="BK128" s="53">
        <f t="shared" si="128"/>
        <v>1.9665683382497543</v>
      </c>
      <c r="BL128" s="53">
        <f t="shared" si="128"/>
        <v>1.9323671497584543</v>
      </c>
      <c r="BM128" s="53">
        <f t="shared" si="128"/>
        <v>1.8993352326685662</v>
      </c>
      <c r="BN128" s="53">
        <f t="shared" si="128"/>
        <v>1.8674136321195147</v>
      </c>
      <c r="BO128" s="53">
        <f t="shared" si="128"/>
        <v>1.8365472910927458</v>
      </c>
      <c r="BP128" s="53">
        <f t="shared" si="128"/>
        <v>1.8066847335140019</v>
      </c>
      <c r="BQ128" s="53">
        <f t="shared" si="128"/>
        <v>1.7777777777777779</v>
      </c>
      <c r="BR128" s="53">
        <f t="shared" si="128"/>
        <v>1.7497812773403327</v>
      </c>
      <c r="BS128" s="53">
        <f t="shared" si="128"/>
        <v>1.7226528854435832</v>
      </c>
      <c r="BT128" s="53">
        <f t="shared" si="128"/>
        <v>1.6963528413910096</v>
      </c>
      <c r="BU128" s="53">
        <f t="shared" si="128"/>
        <v>1.6708437761069341</v>
      </c>
      <c r="BV128" s="53">
        <f t="shared" si="128"/>
        <v>1.6460905349794239</v>
      </c>
      <c r="BW128" s="53">
        <f t="shared" ref="BW128:EH128" si="129">$B$117/BW126/BW86/$H$122/$E$122</f>
        <v>1.6220600162206005</v>
      </c>
      <c r="BX128" s="53">
        <f t="shared" si="129"/>
        <v>1.598721023181455</v>
      </c>
      <c r="BY128" s="53">
        <f t="shared" si="129"/>
        <v>1.5760441292356189</v>
      </c>
      <c r="BZ128" s="53">
        <f t="shared" si="129"/>
        <v>1.5540015540015542</v>
      </c>
      <c r="CA128" s="53">
        <f t="shared" si="129"/>
        <v>1.5325670498084294</v>
      </c>
      <c r="CB128" s="53">
        <f t="shared" si="129"/>
        <v>1.5117157974300832</v>
      </c>
      <c r="CC128" s="53">
        <f t="shared" si="129"/>
        <v>1.4914243102162565</v>
      </c>
      <c r="CD128" s="53">
        <f t="shared" si="129"/>
        <v>1.4716703458425315</v>
      </c>
      <c r="CE128" s="53">
        <f t="shared" si="129"/>
        <v>1.4524328249818448</v>
      </c>
      <c r="CF128" s="53">
        <f t="shared" si="129"/>
        <v>1.4336917562724016</v>
      </c>
      <c r="CG128" s="53">
        <f t="shared" si="129"/>
        <v>1.4154281670205238</v>
      </c>
      <c r="CH128" s="53">
        <f t="shared" si="129"/>
        <v>1.3976240391334733</v>
      </c>
      <c r="CI128" s="53">
        <f t="shared" si="129"/>
        <v>1.3802622498274673</v>
      </c>
      <c r="CJ128" s="53">
        <f t="shared" si="129"/>
        <v>1.36332651670075</v>
      </c>
      <c r="CK128" s="53">
        <f t="shared" si="129"/>
        <v>1.3468013468013469</v>
      </c>
      <c r="CL128" s="53">
        <f t="shared" si="129"/>
        <v>1.3306719893546242</v>
      </c>
      <c r="CM128" s="53">
        <f t="shared" si="129"/>
        <v>1.3149243918474689</v>
      </c>
      <c r="CN128" s="53">
        <f t="shared" si="129"/>
        <v>1.2995451591942819</v>
      </c>
      <c r="CO128" s="53">
        <f t="shared" si="129"/>
        <v>1.2845215157353886</v>
      </c>
      <c r="CP128" s="53">
        <f t="shared" si="129"/>
        <v>1.2698412698412698</v>
      </c>
      <c r="CQ128" s="53">
        <f t="shared" si="129"/>
        <v>1.25549278091651</v>
      </c>
      <c r="CR128" s="53">
        <f t="shared" si="129"/>
        <v>1.2414649286157666</v>
      </c>
      <c r="CS128" s="53">
        <f t="shared" si="129"/>
        <v>1.2277470841006755</v>
      </c>
      <c r="CT128" s="53">
        <f t="shared" si="129"/>
        <v>1.2143290831815423</v>
      </c>
      <c r="CU128" s="53">
        <f t="shared" si="129"/>
        <v>1.2012012012012012</v>
      </c>
      <c r="CV128" s="53">
        <f t="shared" si="129"/>
        <v>1.1883541295306002</v>
      </c>
      <c r="CW128" s="53">
        <f t="shared" si="129"/>
        <v>1.1757789535567313</v>
      </c>
      <c r="CX128" s="53">
        <f t="shared" si="129"/>
        <v>1.1634671320535195</v>
      </c>
      <c r="CY128" s="53">
        <f t="shared" si="129"/>
        <v>1.1514104778353482</v>
      </c>
      <c r="CZ128" s="53">
        <f t="shared" si="129"/>
        <v>1.1396011396011396</v>
      </c>
      <c r="DA128" s="53">
        <f t="shared" si="129"/>
        <v>1.1280315848843769</v>
      </c>
      <c r="DB128" s="53">
        <f t="shared" si="129"/>
        <v>1.1166945840312674</v>
      </c>
      <c r="DC128" s="53">
        <f t="shared" si="129"/>
        <v>1.105583195135434</v>
      </c>
      <c r="DD128" s="53">
        <f t="shared" si="129"/>
        <v>1.0946907498631637</v>
      </c>
      <c r="DE128" s="53">
        <f t="shared" si="129"/>
        <v>1.0840108401084012</v>
      </c>
      <c r="DF128" s="53">
        <f t="shared" si="129"/>
        <v>1.0735373054213635</v>
      </c>
      <c r="DG128" s="53">
        <f t="shared" si="129"/>
        <v>1.063264221158958</v>
      </c>
      <c r="DH128" s="53">
        <f t="shared" si="129"/>
        <v>1.0531858873091102</v>
      </c>
      <c r="DI128" s="53">
        <f t="shared" si="129"/>
        <v>1.0432968179447053</v>
      </c>
      <c r="DJ128" s="53">
        <f t="shared" si="129"/>
        <v>1.03359173126615</v>
      </c>
      <c r="DK128" s="53">
        <f t="shared" si="129"/>
        <v>1.0240655401945724</v>
      </c>
      <c r="DL128" s="53">
        <f t="shared" si="129"/>
        <v>1.0147133434804667</v>
      </c>
      <c r="DM128" s="53">
        <f t="shared" si="129"/>
        <v>1.0055304172951232</v>
      </c>
      <c r="DN128" s="53">
        <f t="shared" si="129"/>
        <v>0.99999999999999989</v>
      </c>
      <c r="DO128" s="53">
        <f t="shared" si="129"/>
        <v>1</v>
      </c>
      <c r="DP128" s="53">
        <f t="shared" si="129"/>
        <v>1</v>
      </c>
      <c r="DQ128" s="53">
        <f t="shared" si="129"/>
        <v>0.99999999999999989</v>
      </c>
      <c r="DR128" s="53">
        <f t="shared" si="129"/>
        <v>0.99999999999999989</v>
      </c>
      <c r="DS128" s="53">
        <f t="shared" si="129"/>
        <v>1</v>
      </c>
      <c r="DT128" s="53">
        <f t="shared" si="129"/>
        <v>1</v>
      </c>
      <c r="DU128" s="53">
        <f t="shared" si="129"/>
        <v>1</v>
      </c>
      <c r="DV128" s="53">
        <f t="shared" si="129"/>
        <v>1</v>
      </c>
      <c r="DW128" s="53">
        <f t="shared" si="129"/>
        <v>1</v>
      </c>
      <c r="DX128" s="53">
        <f t="shared" si="129"/>
        <v>0.99999999999999989</v>
      </c>
      <c r="DY128" s="53">
        <f t="shared" si="129"/>
        <v>1</v>
      </c>
      <c r="DZ128" s="53">
        <f t="shared" si="129"/>
        <v>1</v>
      </c>
      <c r="EA128" s="53">
        <f t="shared" si="129"/>
        <v>0.99999999999999989</v>
      </c>
      <c r="EB128" s="53">
        <f t="shared" si="129"/>
        <v>0.99999999999999989</v>
      </c>
      <c r="EC128" s="53">
        <f t="shared" si="129"/>
        <v>1</v>
      </c>
      <c r="ED128" s="53">
        <f t="shared" si="129"/>
        <v>1</v>
      </c>
      <c r="EE128" s="53">
        <f t="shared" si="129"/>
        <v>1.0000000000000002</v>
      </c>
      <c r="EF128" s="53">
        <f t="shared" si="129"/>
        <v>1</v>
      </c>
      <c r="EG128" s="53">
        <f t="shared" si="129"/>
        <v>1</v>
      </c>
      <c r="EH128" s="53">
        <f t="shared" si="129"/>
        <v>0.99999999999999989</v>
      </c>
      <c r="EI128" s="53">
        <f t="shared" ref="EI128:GA128" si="130">$B$117/EI126/EI86/$H$122/$E$122</f>
        <v>1</v>
      </c>
      <c r="EJ128" s="53">
        <f t="shared" si="130"/>
        <v>1</v>
      </c>
      <c r="EK128" s="53">
        <f t="shared" si="130"/>
        <v>1.0000000000000002</v>
      </c>
      <c r="EL128" s="53">
        <f t="shared" si="130"/>
        <v>1</v>
      </c>
      <c r="EM128" s="53">
        <f t="shared" si="130"/>
        <v>0.99999999999999989</v>
      </c>
      <c r="EN128" s="53">
        <f t="shared" si="130"/>
        <v>0.99999999999999989</v>
      </c>
      <c r="EO128" s="53">
        <f t="shared" si="130"/>
        <v>1</v>
      </c>
      <c r="EP128" s="53">
        <f t="shared" si="130"/>
        <v>1</v>
      </c>
      <c r="EQ128" s="53">
        <f t="shared" si="130"/>
        <v>1.0000000000000002</v>
      </c>
      <c r="ER128" s="53">
        <f t="shared" si="130"/>
        <v>0.99999999999999989</v>
      </c>
      <c r="ES128" s="53">
        <f t="shared" si="130"/>
        <v>1</v>
      </c>
      <c r="ET128" s="53">
        <f t="shared" si="130"/>
        <v>0.99999999999999989</v>
      </c>
      <c r="EU128" s="53">
        <f t="shared" si="130"/>
        <v>1</v>
      </c>
      <c r="EV128" s="53">
        <f t="shared" si="130"/>
        <v>1</v>
      </c>
      <c r="EW128" s="53">
        <f t="shared" si="130"/>
        <v>1</v>
      </c>
      <c r="EX128" s="53">
        <f t="shared" si="130"/>
        <v>1</v>
      </c>
      <c r="EY128" s="53">
        <f t="shared" si="130"/>
        <v>1</v>
      </c>
      <c r="EZ128" s="53">
        <f t="shared" si="130"/>
        <v>1.0000000000000002</v>
      </c>
      <c r="FA128" s="53">
        <f t="shared" si="130"/>
        <v>1.0000000000000002</v>
      </c>
      <c r="FB128" s="53">
        <f t="shared" si="130"/>
        <v>0.99999999999999989</v>
      </c>
      <c r="FC128" s="53">
        <f t="shared" si="130"/>
        <v>1</v>
      </c>
      <c r="FD128" s="53">
        <f t="shared" si="130"/>
        <v>1</v>
      </c>
      <c r="FE128" s="53">
        <f t="shared" si="130"/>
        <v>1</v>
      </c>
      <c r="FF128" s="53">
        <f t="shared" si="130"/>
        <v>1</v>
      </c>
      <c r="FG128" s="53">
        <f t="shared" si="130"/>
        <v>1</v>
      </c>
      <c r="FH128" s="53">
        <f t="shared" si="130"/>
        <v>1</v>
      </c>
      <c r="FI128" s="53">
        <f t="shared" si="130"/>
        <v>1</v>
      </c>
      <c r="FJ128" s="53">
        <f t="shared" si="130"/>
        <v>1</v>
      </c>
      <c r="FK128" s="53">
        <f t="shared" si="130"/>
        <v>0.99999999999999989</v>
      </c>
      <c r="FL128" s="53">
        <f t="shared" si="130"/>
        <v>1.0000000000000002</v>
      </c>
      <c r="FM128" s="53">
        <f t="shared" si="130"/>
        <v>1.0000000000000002</v>
      </c>
      <c r="FN128" s="53">
        <f t="shared" si="130"/>
        <v>1</v>
      </c>
      <c r="FO128" s="53">
        <f t="shared" si="130"/>
        <v>1.0000000000000002</v>
      </c>
      <c r="FP128" s="53">
        <f t="shared" si="130"/>
        <v>1</v>
      </c>
      <c r="FQ128" s="53">
        <f t="shared" si="130"/>
        <v>0.99999999999999989</v>
      </c>
      <c r="FR128" s="53">
        <f t="shared" si="130"/>
        <v>1.0000000000000002</v>
      </c>
      <c r="FS128" s="53">
        <f t="shared" si="130"/>
        <v>1</v>
      </c>
      <c r="FT128" s="53">
        <f t="shared" si="130"/>
        <v>1</v>
      </c>
      <c r="FU128" s="53">
        <f t="shared" si="130"/>
        <v>1</v>
      </c>
      <c r="FV128" s="53">
        <f t="shared" si="130"/>
        <v>1</v>
      </c>
      <c r="FW128" s="53">
        <f t="shared" si="130"/>
        <v>0.99999999999999989</v>
      </c>
      <c r="FX128" s="53">
        <f t="shared" si="130"/>
        <v>1</v>
      </c>
      <c r="FY128" s="53">
        <f t="shared" si="130"/>
        <v>1</v>
      </c>
      <c r="FZ128" s="53">
        <f t="shared" si="130"/>
        <v>0.99999999999999989</v>
      </c>
      <c r="GA128" s="53">
        <f t="shared" si="130"/>
        <v>1</v>
      </c>
      <c r="GB128" s="53">
        <f t="shared" ref="GB128:GO128" si="131">$B$117/GB126/GB86/$H$122/$E$122</f>
        <v>1</v>
      </c>
      <c r="GC128" s="53">
        <f t="shared" si="131"/>
        <v>1</v>
      </c>
      <c r="GD128" s="53">
        <f t="shared" si="131"/>
        <v>1</v>
      </c>
      <c r="GE128" s="53">
        <f t="shared" si="131"/>
        <v>1.0000000000000002</v>
      </c>
      <c r="GF128" s="53">
        <f t="shared" si="131"/>
        <v>1.0000000000000002</v>
      </c>
      <c r="GG128" s="53">
        <f t="shared" si="131"/>
        <v>1</v>
      </c>
      <c r="GH128" s="53">
        <f t="shared" si="131"/>
        <v>1</v>
      </c>
      <c r="GI128" s="53">
        <f t="shared" si="131"/>
        <v>1.0000000000000002</v>
      </c>
      <c r="GJ128" s="53">
        <f t="shared" si="131"/>
        <v>1</v>
      </c>
      <c r="GK128" s="53">
        <f t="shared" si="131"/>
        <v>1</v>
      </c>
      <c r="GL128" s="53">
        <f t="shared" si="131"/>
        <v>1</v>
      </c>
      <c r="GM128" s="53">
        <f t="shared" si="131"/>
        <v>0.99999999999999989</v>
      </c>
      <c r="GN128" s="53">
        <f t="shared" si="131"/>
        <v>1</v>
      </c>
      <c r="GO128" s="53">
        <f t="shared" si="131"/>
        <v>0.99999999999999989</v>
      </c>
    </row>
    <row r="131" spans="1:42" x14ac:dyDescent="0.25">
      <c r="B131" s="54" t="s">
        <v>15</v>
      </c>
      <c r="C131" s="54">
        <v>0.25</v>
      </c>
    </row>
    <row r="132" spans="1:42" x14ac:dyDescent="0.25">
      <c r="C132" s="10" t="s">
        <v>18</v>
      </c>
    </row>
    <row r="133" spans="1:42" x14ac:dyDescent="0.25">
      <c r="B133" s="21">
        <v>0.1</v>
      </c>
      <c r="C133" s="10">
        <f>$O$2</f>
        <v>10</v>
      </c>
      <c r="AP133"/>
    </row>
    <row r="134" spans="1:42" ht="18" x14ac:dyDescent="0.35">
      <c r="A134" s="10" t="s">
        <v>12</v>
      </c>
      <c r="B134" s="22">
        <f>C133*B133</f>
        <v>1</v>
      </c>
    </row>
    <row r="136" spans="1:42" ht="18" x14ac:dyDescent="0.25">
      <c r="B136" s="2" t="s">
        <v>14</v>
      </c>
      <c r="C136" s="2" t="s">
        <v>12</v>
      </c>
      <c r="D136" s="2" t="s">
        <v>16</v>
      </c>
      <c r="E136" s="2" t="s">
        <v>28</v>
      </c>
      <c r="F136" s="2" t="s">
        <v>13</v>
      </c>
      <c r="G136" s="2" t="s">
        <v>15</v>
      </c>
    </row>
    <row r="137" spans="1:42" x14ac:dyDescent="0.25">
      <c r="B137" s="6">
        <f>$L$2</f>
        <v>215</v>
      </c>
      <c r="C137" s="24">
        <f>$G$2</f>
        <v>1</v>
      </c>
      <c r="D137" s="55">
        <f>$N$2</f>
        <v>1.0500000000000001E-2</v>
      </c>
      <c r="E137" s="26">
        <f>$B$37</f>
        <v>222.2222222222222</v>
      </c>
      <c r="F137" s="5">
        <f>$H$2</f>
        <v>3</v>
      </c>
      <c r="G137" s="10">
        <f>C131</f>
        <v>0.25</v>
      </c>
    </row>
    <row r="138" spans="1:42" x14ac:dyDescent="0.25">
      <c r="A138" s="10" t="s">
        <v>30</v>
      </c>
      <c r="B138" s="29">
        <f>B137/C137/D137/E137/F137/G137</f>
        <v>122.85714285714285</v>
      </c>
    </row>
    <row r="140" spans="1:42" x14ac:dyDescent="0.25">
      <c r="B140" s="2" t="s">
        <v>14</v>
      </c>
      <c r="C140" s="13">
        <v>1.5E-3</v>
      </c>
      <c r="D140" s="2" t="s">
        <v>16</v>
      </c>
      <c r="E140" s="2" t="s">
        <v>15</v>
      </c>
    </row>
    <row r="141" spans="1:42" x14ac:dyDescent="0.25">
      <c r="B141" s="6">
        <f>$L$2</f>
        <v>215</v>
      </c>
      <c r="C141" s="31">
        <f>$I$2</f>
        <v>1.5E-3</v>
      </c>
      <c r="D141" s="55">
        <f>$N$2</f>
        <v>1.0500000000000001E-2</v>
      </c>
      <c r="E141" s="2">
        <f>C131</f>
        <v>0.25</v>
      </c>
    </row>
    <row r="142" spans="1:42" x14ac:dyDescent="0.25">
      <c r="A142" s="10" t="s">
        <v>31</v>
      </c>
      <c r="B142" s="29">
        <f>B141*C141/D141/E141</f>
        <v>122.85714285714285</v>
      </c>
    </row>
    <row r="145" spans="1:197" ht="18" x14ac:dyDescent="0.25">
      <c r="B145" s="2" t="s">
        <v>14</v>
      </c>
      <c r="C145" s="1"/>
      <c r="D145" s="2" t="s">
        <v>12</v>
      </c>
      <c r="E145" s="2" t="s">
        <v>16</v>
      </c>
      <c r="F145" s="2" t="s">
        <v>28</v>
      </c>
      <c r="G145" s="2" t="s">
        <v>13</v>
      </c>
      <c r="H145" s="2" t="s">
        <v>15</v>
      </c>
      <c r="I145" t="s">
        <v>30</v>
      </c>
      <c r="J145" s="30">
        <f>$B$137/$C$137/J86/$G$137/$D137</f>
        <v>3900.226757369614</v>
      </c>
      <c r="K145" s="30">
        <f t="shared" ref="K145:BV145" si="132">$B$137/$C$137/K86/$G$137/$D137</f>
        <v>3033.5097001763666</v>
      </c>
      <c r="L145" s="30">
        <f t="shared" si="132"/>
        <v>2481.9624819624819</v>
      </c>
      <c r="M145" s="30">
        <f t="shared" si="132"/>
        <v>2100.1221001221002</v>
      </c>
      <c r="N145" s="30">
        <f t="shared" si="132"/>
        <v>1820.1058201058199</v>
      </c>
      <c r="O145" s="30">
        <f t="shared" si="132"/>
        <v>1605.9757236227824</v>
      </c>
      <c r="P145" s="30">
        <f t="shared" si="132"/>
        <v>1436.9256474519632</v>
      </c>
      <c r="Q145" s="30">
        <f t="shared" si="132"/>
        <v>1300.0755857898714</v>
      </c>
      <c r="R145" s="30">
        <f t="shared" si="132"/>
        <v>1187.0255348516218</v>
      </c>
      <c r="S145" s="30">
        <f t="shared" si="132"/>
        <v>1092.063492063492</v>
      </c>
      <c r="T145" s="30">
        <f t="shared" si="132"/>
        <v>1011.1699000587888</v>
      </c>
      <c r="U145" s="30">
        <f t="shared" si="132"/>
        <v>941.43404488232068</v>
      </c>
      <c r="V145" s="30">
        <f t="shared" si="132"/>
        <v>880.69636456733235</v>
      </c>
      <c r="W145" s="30">
        <f t="shared" si="132"/>
        <v>827.32082732082722</v>
      </c>
      <c r="X145" s="30">
        <f t="shared" si="132"/>
        <v>780.04535147392278</v>
      </c>
      <c r="Y145" s="30">
        <f t="shared" si="132"/>
        <v>737.8807378807378</v>
      </c>
      <c r="Z145" s="30">
        <f t="shared" si="132"/>
        <v>700.04070004070002</v>
      </c>
      <c r="AA145" s="30">
        <f t="shared" si="132"/>
        <v>665.89237320944642</v>
      </c>
      <c r="AB145" s="30">
        <f t="shared" si="132"/>
        <v>634.92063492063494</v>
      </c>
      <c r="AC145" s="30">
        <f t="shared" si="132"/>
        <v>606.70194003527331</v>
      </c>
      <c r="AD145" s="30">
        <f t="shared" si="132"/>
        <v>580.88483620398517</v>
      </c>
      <c r="AE145" s="30">
        <f t="shared" si="132"/>
        <v>557.17525105280208</v>
      </c>
      <c r="AF145" s="30">
        <f t="shared" si="132"/>
        <v>535.3252412075941</v>
      </c>
      <c r="AG145" s="30">
        <f t="shared" si="132"/>
        <v>515.12428870919427</v>
      </c>
      <c r="AH145" s="30">
        <f t="shared" si="132"/>
        <v>496.39249639249635</v>
      </c>
      <c r="AI145" s="30">
        <f t="shared" si="132"/>
        <v>478.97521581732104</v>
      </c>
      <c r="AJ145" s="30">
        <f t="shared" si="132"/>
        <v>462.73876782351357</v>
      </c>
      <c r="AK145" s="30">
        <f t="shared" si="132"/>
        <v>447.56700494405408</v>
      </c>
      <c r="AL145" s="30">
        <f t="shared" si="132"/>
        <v>433.35852859662384</v>
      </c>
      <c r="AM145" s="30">
        <f t="shared" si="132"/>
        <v>420.02442002442001</v>
      </c>
      <c r="AN145" s="30">
        <f t="shared" si="132"/>
        <v>407.4863776356313</v>
      </c>
      <c r="AO145" s="30">
        <f t="shared" si="132"/>
        <v>395.67517828387389</v>
      </c>
      <c r="AP145" s="30">
        <f t="shared" si="132"/>
        <v>384.52939861390558</v>
      </c>
      <c r="AQ145" s="30">
        <f t="shared" si="132"/>
        <v>373.99434659708629</v>
      </c>
      <c r="AR145" s="30">
        <f t="shared" si="132"/>
        <v>364.021164021164</v>
      </c>
      <c r="AS145" s="30">
        <f t="shared" si="132"/>
        <v>354.56606885178314</v>
      </c>
      <c r="AT145" s="30">
        <f t="shared" si="132"/>
        <v>345.58971267832027</v>
      </c>
      <c r="AU145" s="30">
        <f t="shared" si="132"/>
        <v>337.05663335292962</v>
      </c>
      <c r="AV145" s="30">
        <f t="shared" si="132"/>
        <v>328.93478676611204</v>
      </c>
      <c r="AW145" s="30">
        <f t="shared" si="132"/>
        <v>321.19514472455649</v>
      </c>
      <c r="AX145" s="30">
        <f t="shared" si="132"/>
        <v>313.81134829410689</v>
      </c>
      <c r="AY145" s="30">
        <f t="shared" si="132"/>
        <v>306.75940788300335</v>
      </c>
      <c r="AZ145" s="30">
        <f t="shared" si="132"/>
        <v>300.0174428745857</v>
      </c>
      <c r="BA145" s="30">
        <f t="shared" si="132"/>
        <v>293.56545485577738</v>
      </c>
      <c r="BB145" s="30">
        <f t="shared" si="132"/>
        <v>287.38512949039261</v>
      </c>
      <c r="BC145" s="30">
        <f t="shared" si="132"/>
        <v>281.4596629029619</v>
      </c>
      <c r="BD145" s="30">
        <f t="shared" si="132"/>
        <v>275.77360910694244</v>
      </c>
      <c r="BE145" s="30">
        <f t="shared" si="132"/>
        <v>270.31274556027029</v>
      </c>
      <c r="BF145" s="30">
        <f t="shared" si="132"/>
        <v>265.06395438434271</v>
      </c>
      <c r="BG145" s="30">
        <f t="shared" si="132"/>
        <v>260.01511715797432</v>
      </c>
      <c r="BH145" s="30">
        <f t="shared" si="132"/>
        <v>255.15502151016167</v>
      </c>
      <c r="BI145" s="30">
        <f t="shared" si="132"/>
        <v>250.47327799621377</v>
      </c>
      <c r="BJ145" s="30">
        <f t="shared" si="132"/>
        <v>245.96024596024594</v>
      </c>
      <c r="BK145" s="30">
        <f t="shared" si="132"/>
        <v>241.60696727068404</v>
      </c>
      <c r="BL145" s="30">
        <f t="shared" si="132"/>
        <v>237.40510697032434</v>
      </c>
      <c r="BM145" s="30">
        <f t="shared" si="132"/>
        <v>233.34690001356665</v>
      </c>
      <c r="BN145" s="30">
        <f t="shared" si="132"/>
        <v>229.42510337468318</v>
      </c>
      <c r="BO145" s="30">
        <f t="shared" si="132"/>
        <v>225.63295290568016</v>
      </c>
      <c r="BP145" s="30">
        <f t="shared" si="132"/>
        <v>221.96412440314876</v>
      </c>
      <c r="BQ145" s="30">
        <f t="shared" si="132"/>
        <v>218.4126984126984</v>
      </c>
      <c r="BR145" s="30">
        <f t="shared" si="132"/>
        <v>214.97312835895514</v>
      </c>
      <c r="BS145" s="30">
        <f t="shared" si="132"/>
        <v>211.64021164021165</v>
      </c>
      <c r="BT145" s="30">
        <f t="shared" si="132"/>
        <v>208.40906337089541</v>
      </c>
      <c r="BU145" s="30">
        <f t="shared" si="132"/>
        <v>205.27509249313761</v>
      </c>
      <c r="BV145" s="30">
        <f t="shared" si="132"/>
        <v>202.23398001175778</v>
      </c>
      <c r="BW145" s="30">
        <f t="shared" ref="BW145:EH145" si="133">$B$137/$C$137/BW86/$G$137/$D137</f>
        <v>199.28165913567372</v>
      </c>
      <c r="BX145" s="30">
        <f t="shared" si="133"/>
        <v>196.41429713372159</v>
      </c>
      <c r="BY145" s="30">
        <f t="shared" si="133"/>
        <v>193.62827873466168</v>
      </c>
      <c r="BZ145" s="30">
        <f t="shared" si="133"/>
        <v>190.92019092019092</v>
      </c>
      <c r="CA145" s="30">
        <f t="shared" si="133"/>
        <v>188.28680897646413</v>
      </c>
      <c r="CB145" s="30">
        <f t="shared" si="133"/>
        <v>185.72508368426736</v>
      </c>
      <c r="CC145" s="30">
        <f t="shared" si="133"/>
        <v>183.23212954085434</v>
      </c>
      <c r="CD145" s="30">
        <f t="shared" si="133"/>
        <v>180.80521391779669</v>
      </c>
      <c r="CE145" s="30">
        <f t="shared" si="133"/>
        <v>178.44174706919804</v>
      </c>
      <c r="CF145" s="30">
        <f t="shared" si="133"/>
        <v>176.13927291346644</v>
      </c>
      <c r="CG145" s="30">
        <f t="shared" si="133"/>
        <v>173.89546051966434</v>
      </c>
      <c r="CH145" s="30">
        <f t="shared" si="133"/>
        <v>171.70809623639809</v>
      </c>
      <c r="CI145" s="30">
        <f t="shared" si="133"/>
        <v>169.57507640737455</v>
      </c>
      <c r="CJ145" s="30">
        <f t="shared" si="133"/>
        <v>167.49440062323498</v>
      </c>
      <c r="CK145" s="30">
        <f t="shared" si="133"/>
        <v>165.46416546416546</v>
      </c>
      <c r="CL145" s="30">
        <f t="shared" si="133"/>
        <v>163.48255869213952</v>
      </c>
      <c r="CM145" s="30">
        <f t="shared" si="133"/>
        <v>161.54785385554615</v>
      </c>
      <c r="CN145" s="30">
        <f t="shared" si="133"/>
        <v>159.65840527244035</v>
      </c>
      <c r="CO145" s="30">
        <f t="shared" si="133"/>
        <v>157.81264336177631</v>
      </c>
      <c r="CP145" s="30">
        <f t="shared" si="133"/>
        <v>156.00907029478458</v>
      </c>
      <c r="CQ145" s="30">
        <f t="shared" si="133"/>
        <v>154.2462559411712</v>
      </c>
      <c r="CR145" s="30">
        <f t="shared" si="133"/>
        <v>152.5228340870799</v>
      </c>
      <c r="CS145" s="30">
        <f t="shared" si="133"/>
        <v>150.83749890379724</v>
      </c>
      <c r="CT145" s="30">
        <f t="shared" si="133"/>
        <v>149.18900164801803</v>
      </c>
      <c r="CU145" s="30">
        <f t="shared" si="133"/>
        <v>147.57614757614755</v>
      </c>
      <c r="CV145" s="30">
        <f t="shared" si="133"/>
        <v>145.99779305661659</v>
      </c>
      <c r="CW145" s="30">
        <f t="shared" si="133"/>
        <v>144.45284286554127</v>
      </c>
      <c r="CX145" s="30">
        <f t="shared" si="133"/>
        <v>142.94024765228954</v>
      </c>
      <c r="CY145" s="30">
        <f t="shared" si="133"/>
        <v>141.45900156262852</v>
      </c>
      <c r="CZ145" s="30">
        <f t="shared" si="133"/>
        <v>140.00814000814</v>
      </c>
      <c r="DA145" s="30">
        <f t="shared" si="133"/>
        <v>138.58673757150913</v>
      </c>
      <c r="DB145" s="30">
        <f t="shared" si="133"/>
        <v>137.19390603812715</v>
      </c>
      <c r="DC145" s="30">
        <f t="shared" si="133"/>
        <v>135.82879254521043</v>
      </c>
      <c r="DD145" s="30">
        <f t="shared" si="133"/>
        <v>134.49057784033153</v>
      </c>
      <c r="DE145" s="30">
        <f t="shared" si="133"/>
        <v>133.17847464188927</v>
      </c>
      <c r="DF145" s="30">
        <f t="shared" si="133"/>
        <v>131.89172609462463</v>
      </c>
      <c r="DG145" s="30">
        <f t="shared" si="133"/>
        <v>130.62960431381481</v>
      </c>
      <c r="DH145" s="30">
        <f t="shared" si="133"/>
        <v>129.39140901226207</v>
      </c>
      <c r="DI145" s="30">
        <f t="shared" si="133"/>
        <v>128.17646620463523</v>
      </c>
      <c r="DJ145" s="30">
        <f t="shared" si="133"/>
        <v>126.98412698412697</v>
      </c>
      <c r="DK145" s="30">
        <f t="shared" si="133"/>
        <v>125.81376636676174</v>
      </c>
      <c r="DL145" s="30">
        <f t="shared" si="133"/>
        <v>124.66478219902876</v>
      </c>
      <c r="DM145" s="30">
        <f t="shared" si="133"/>
        <v>123.53659412482942</v>
      </c>
      <c r="DN145" s="30">
        <f t="shared" si="133"/>
        <v>122.42864260801481</v>
      </c>
      <c r="DO145" s="30">
        <f t="shared" si="133"/>
        <v>121.34038800705467</v>
      </c>
      <c r="DP145" s="30">
        <f t="shared" si="133"/>
        <v>120.27130969862247</v>
      </c>
      <c r="DQ145" s="30">
        <f t="shared" si="133"/>
        <v>119.22090524710612</v>
      </c>
      <c r="DR145" s="30">
        <f t="shared" si="133"/>
        <v>118.18868961726105</v>
      </c>
      <c r="DS145" s="30">
        <f t="shared" si="133"/>
        <v>117.17419442741331</v>
      </c>
      <c r="DT145" s="30">
        <f t="shared" si="133"/>
        <v>116.17696724079703</v>
      </c>
      <c r="DU145" s="30">
        <f t="shared" si="133"/>
        <v>115.19657089277342</v>
      </c>
      <c r="DV145" s="30">
        <f t="shared" si="133"/>
        <v>114.2325828518297</v>
      </c>
      <c r="DW145" s="30">
        <f t="shared" si="133"/>
        <v>113.28459461239544</v>
      </c>
      <c r="DX145" s="30">
        <f t="shared" si="133"/>
        <v>112.35221111764322</v>
      </c>
      <c r="DY145" s="30">
        <f t="shared" si="133"/>
        <v>111.43505021056041</v>
      </c>
      <c r="DZ145" s="30">
        <f t="shared" si="133"/>
        <v>110.53274211168949</v>
      </c>
      <c r="EA145" s="30">
        <f t="shared" si="133"/>
        <v>109.64492892203737</v>
      </c>
      <c r="EB145" s="30">
        <f t="shared" si="133"/>
        <v>108.77126414975021</v>
      </c>
      <c r="EC145" s="30">
        <f t="shared" si="133"/>
        <v>107.91141225923835</v>
      </c>
      <c r="ED145" s="30">
        <f t="shared" si="133"/>
        <v>107.06504824151882</v>
      </c>
      <c r="EE145" s="30">
        <f t="shared" si="133"/>
        <v>106.23185720461984</v>
      </c>
      <c r="EF145" s="30">
        <f t="shared" si="133"/>
        <v>105.41153398296255</v>
      </c>
      <c r="EG145" s="30">
        <f t="shared" si="133"/>
        <v>104.6037827647023</v>
      </c>
      <c r="EH145" s="30">
        <f t="shared" si="133"/>
        <v>103.80831673607339</v>
      </c>
      <c r="EI145" s="30">
        <f t="shared" ref="EI145:GA145" si="134">$B$137/$C$137/EI86/$G$137/$D137</f>
        <v>103.02485774183887</v>
      </c>
      <c r="EJ145" s="30">
        <f t="shared" si="134"/>
        <v>102.25313596100112</v>
      </c>
      <c r="EK145" s="30">
        <f t="shared" si="134"/>
        <v>101.4928895969788</v>
      </c>
      <c r="EL145" s="30">
        <f t="shared" si="134"/>
        <v>100.74386458150296</v>
      </c>
      <c r="EM145" s="30">
        <f t="shared" si="134"/>
        <v>100.00581429152858</v>
      </c>
      <c r="EN145" s="30">
        <f t="shared" si="134"/>
        <v>99.278499278499282</v>
      </c>
      <c r="EO145" s="30">
        <f t="shared" si="134"/>
        <v>98.561687009340432</v>
      </c>
      <c r="EP145" s="30">
        <f t="shared" si="134"/>
        <v>97.855151618592473</v>
      </c>
      <c r="EQ145" s="30">
        <f t="shared" si="134"/>
        <v>97.158673671129179</v>
      </c>
      <c r="ER145" s="30">
        <f t="shared" si="134"/>
        <v>96.47203993493747</v>
      </c>
      <c r="ES145" s="30">
        <f t="shared" si="134"/>
        <v>95.7950431634642</v>
      </c>
      <c r="ET145" s="30">
        <f t="shared" si="134"/>
        <v>95.127481887063766</v>
      </c>
      <c r="EU145" s="30">
        <f t="shared" si="134"/>
        <v>94.469160213104843</v>
      </c>
      <c r="EV145" s="30">
        <f t="shared" si="134"/>
        <v>93.819887634320622</v>
      </c>
      <c r="EW145" s="30">
        <f t="shared" si="134"/>
        <v>93.17947884500785</v>
      </c>
      <c r="EX145" s="30">
        <f t="shared" si="134"/>
        <v>92.547753564702717</v>
      </c>
      <c r="EY145" s="30">
        <f t="shared" si="134"/>
        <v>91.92453636898081</v>
      </c>
      <c r="EZ145" s="30">
        <f t="shared" si="134"/>
        <v>91.309656527047821</v>
      </c>
      <c r="FA145" s="30">
        <f t="shared" si="134"/>
        <v>90.702947845804971</v>
      </c>
      <c r="FB145" s="30">
        <f t="shared" si="134"/>
        <v>90.10424852009011</v>
      </c>
      <c r="FC145" s="30">
        <f t="shared" si="134"/>
        <v>89.51340098881083</v>
      </c>
      <c r="FD145" s="30">
        <f t="shared" si="134"/>
        <v>88.930251796701299</v>
      </c>
      <c r="FE145" s="30">
        <f t="shared" si="134"/>
        <v>88.354651461447574</v>
      </c>
      <c r="FF145" s="30">
        <f t="shared" si="134"/>
        <v>87.786454345939873</v>
      </c>
      <c r="FG145" s="30">
        <f t="shared" si="134"/>
        <v>87.22551853542268</v>
      </c>
      <c r="FH145" s="30">
        <f t="shared" si="134"/>
        <v>86.671705719324763</v>
      </c>
      <c r="FI145" s="30">
        <f t="shared" si="134"/>
        <v>86.124881077562463</v>
      </c>
      <c r="FJ145" s="30">
        <f t="shared" si="134"/>
        <v>85.584913171120064</v>
      </c>
      <c r="FK145" s="30">
        <f t="shared" si="134"/>
        <v>85.051673836720568</v>
      </c>
      <c r="FL145" s="30">
        <f t="shared" si="134"/>
        <v>84.525038085409591</v>
      </c>
      <c r="FM145" s="30">
        <f t="shared" si="134"/>
        <v>84.004884004883991</v>
      </c>
      <c r="FN145" s="30">
        <f t="shared" si="134"/>
        <v>83.49109266540458</v>
      </c>
      <c r="FO145" s="30">
        <f t="shared" si="134"/>
        <v>82.983548029140721</v>
      </c>
      <c r="FP145" s="30">
        <f t="shared" si="134"/>
        <v>82.482136862801511</v>
      </c>
      <c r="FQ145" s="30">
        <f t="shared" si="134"/>
        <v>81.986748653415319</v>
      </c>
      <c r="FR145" s="30">
        <f t="shared" si="134"/>
        <v>81.497275527126263</v>
      </c>
      <c r="FS145" s="30">
        <f t="shared" si="134"/>
        <v>81.013612170882197</v>
      </c>
      <c r="FT145" s="30">
        <f t="shared" si="134"/>
        <v>80.535655756894684</v>
      </c>
      <c r="FU145" s="30">
        <f t="shared" si="134"/>
        <v>80.063305869757485</v>
      </c>
      <c r="FV145" s="30">
        <f t="shared" si="134"/>
        <v>79.596464436114573</v>
      </c>
      <c r="FW145" s="30">
        <f t="shared" si="134"/>
        <v>79.135035656774789</v>
      </c>
      <c r="FX145" s="30">
        <f t="shared" si="134"/>
        <v>78.678925941173773</v>
      </c>
      <c r="FY145" s="30">
        <f t="shared" si="134"/>
        <v>78.228043844089683</v>
      </c>
      <c r="FZ145" s="30">
        <f t="shared" si="134"/>
        <v>77.782300004522227</v>
      </c>
      <c r="GA145" s="30">
        <f t="shared" si="134"/>
        <v>77.341607086649574</v>
      </c>
      <c r="GB145" s="30">
        <f t="shared" ref="GB145:GO145" si="135">$B$137/$C$137/GB86/$G$137/$D137</f>
        <v>57.679409792085842</v>
      </c>
      <c r="GC145" s="30">
        <f t="shared" si="135"/>
        <v>45.885020674936641</v>
      </c>
      <c r="GD145" s="30">
        <f t="shared" si="135"/>
        <v>38.024494849007382</v>
      </c>
      <c r="GE145" s="30">
        <f t="shared" si="135"/>
        <v>32.411856709442773</v>
      </c>
      <c r="GF145" s="30">
        <f t="shared" si="135"/>
        <v>28.20411911321002</v>
      </c>
      <c r="GG145" s="30">
        <f t="shared" si="135"/>
        <v>24.932956439805753</v>
      </c>
      <c r="GH145" s="30">
        <f t="shared" si="135"/>
        <v>22.317373816011415</v>
      </c>
      <c r="GI145" s="30">
        <f t="shared" si="135"/>
        <v>20.178556763922614</v>
      </c>
      <c r="GJ145" s="30">
        <f t="shared" si="135"/>
        <v>18.397296025328369</v>
      </c>
      <c r="GK145" s="30">
        <f t="shared" si="135"/>
        <v>16.891062467469972</v>
      </c>
      <c r="GL145" s="30">
        <f t="shared" si="135"/>
        <v>15.600907029478458</v>
      </c>
      <c r="GM145" s="30">
        <f t="shared" si="135"/>
        <v>14.483600690497243</v>
      </c>
      <c r="GN145" s="30">
        <f t="shared" si="135"/>
        <v>13.506721949993716</v>
      </c>
      <c r="GO145" s="30">
        <f t="shared" si="135"/>
        <v>12.645478138762066</v>
      </c>
    </row>
    <row r="146" spans="1:197" x14ac:dyDescent="0.25">
      <c r="B146" s="6">
        <f>$L$2</f>
        <v>215</v>
      </c>
      <c r="C146" s="2">
        <v>3</v>
      </c>
      <c r="D146" s="4">
        <f>$G$2</f>
        <v>1</v>
      </c>
      <c r="E146" s="55">
        <f>$N$2</f>
        <v>1.0500000000000001E-2</v>
      </c>
      <c r="F146" s="26">
        <f>$B$37</f>
        <v>222.2222222222222</v>
      </c>
      <c r="G146" s="5">
        <f>$H$2</f>
        <v>3</v>
      </c>
      <c r="H146" s="2">
        <f>C131</f>
        <v>0.25</v>
      </c>
      <c r="I146" t="s">
        <v>31</v>
      </c>
      <c r="J146">
        <f>$B$142</f>
        <v>122.85714285714285</v>
      </c>
      <c r="K146">
        <f t="shared" ref="K146:BV146" si="136">$B$142</f>
        <v>122.85714285714285</v>
      </c>
      <c r="L146">
        <f t="shared" si="136"/>
        <v>122.85714285714285</v>
      </c>
      <c r="M146">
        <f t="shared" si="136"/>
        <v>122.85714285714285</v>
      </c>
      <c r="N146">
        <f t="shared" si="136"/>
        <v>122.85714285714285</v>
      </c>
      <c r="O146">
        <f t="shared" si="136"/>
        <v>122.85714285714285</v>
      </c>
      <c r="P146">
        <f t="shared" si="136"/>
        <v>122.85714285714285</v>
      </c>
      <c r="Q146">
        <f t="shared" si="136"/>
        <v>122.85714285714285</v>
      </c>
      <c r="R146">
        <f t="shared" si="136"/>
        <v>122.85714285714285</v>
      </c>
      <c r="S146">
        <f t="shared" si="136"/>
        <v>122.85714285714285</v>
      </c>
      <c r="T146">
        <f t="shared" si="136"/>
        <v>122.85714285714285</v>
      </c>
      <c r="U146">
        <f t="shared" si="136"/>
        <v>122.85714285714285</v>
      </c>
      <c r="V146">
        <f t="shared" si="136"/>
        <v>122.85714285714285</v>
      </c>
      <c r="W146">
        <f t="shared" si="136"/>
        <v>122.85714285714285</v>
      </c>
      <c r="X146">
        <f t="shared" si="136"/>
        <v>122.85714285714285</v>
      </c>
      <c r="Y146">
        <f t="shared" si="136"/>
        <v>122.85714285714285</v>
      </c>
      <c r="Z146">
        <f t="shared" si="136"/>
        <v>122.85714285714285</v>
      </c>
      <c r="AA146">
        <f t="shared" si="136"/>
        <v>122.85714285714285</v>
      </c>
      <c r="AB146">
        <f t="shared" si="136"/>
        <v>122.85714285714285</v>
      </c>
      <c r="AC146">
        <f t="shared" si="136"/>
        <v>122.85714285714285</v>
      </c>
      <c r="AD146">
        <f t="shared" si="136"/>
        <v>122.85714285714285</v>
      </c>
      <c r="AE146">
        <f t="shared" si="136"/>
        <v>122.85714285714285</v>
      </c>
      <c r="AF146">
        <f t="shared" si="136"/>
        <v>122.85714285714285</v>
      </c>
      <c r="AG146">
        <f t="shared" si="136"/>
        <v>122.85714285714285</v>
      </c>
      <c r="AH146">
        <f t="shared" si="136"/>
        <v>122.85714285714285</v>
      </c>
      <c r="AI146">
        <f t="shared" si="136"/>
        <v>122.85714285714285</v>
      </c>
      <c r="AJ146">
        <f t="shared" si="136"/>
        <v>122.85714285714285</v>
      </c>
      <c r="AK146">
        <f t="shared" si="136"/>
        <v>122.85714285714285</v>
      </c>
      <c r="AL146">
        <f t="shared" si="136"/>
        <v>122.85714285714285</v>
      </c>
      <c r="AM146">
        <f t="shared" si="136"/>
        <v>122.85714285714285</v>
      </c>
      <c r="AN146">
        <f t="shared" si="136"/>
        <v>122.85714285714285</v>
      </c>
      <c r="AO146">
        <f t="shared" si="136"/>
        <v>122.85714285714285</v>
      </c>
      <c r="AP146" s="54">
        <f t="shared" si="136"/>
        <v>122.85714285714285</v>
      </c>
      <c r="AQ146">
        <f t="shared" si="136"/>
        <v>122.85714285714285</v>
      </c>
      <c r="AR146">
        <f t="shared" si="136"/>
        <v>122.85714285714285</v>
      </c>
      <c r="AS146">
        <f t="shared" si="136"/>
        <v>122.85714285714285</v>
      </c>
      <c r="AT146">
        <f t="shared" si="136"/>
        <v>122.85714285714285</v>
      </c>
      <c r="AU146">
        <f t="shared" si="136"/>
        <v>122.85714285714285</v>
      </c>
      <c r="AV146">
        <f t="shared" si="136"/>
        <v>122.85714285714285</v>
      </c>
      <c r="AW146">
        <f t="shared" si="136"/>
        <v>122.85714285714285</v>
      </c>
      <c r="AX146">
        <f t="shared" si="136"/>
        <v>122.85714285714285</v>
      </c>
      <c r="AY146">
        <f t="shared" si="136"/>
        <v>122.85714285714285</v>
      </c>
      <c r="AZ146">
        <f t="shared" si="136"/>
        <v>122.85714285714285</v>
      </c>
      <c r="BA146">
        <f t="shared" si="136"/>
        <v>122.85714285714285</v>
      </c>
      <c r="BB146">
        <f t="shared" si="136"/>
        <v>122.85714285714285</v>
      </c>
      <c r="BC146">
        <f t="shared" si="136"/>
        <v>122.85714285714285</v>
      </c>
      <c r="BD146">
        <f t="shared" si="136"/>
        <v>122.85714285714285</v>
      </c>
      <c r="BE146">
        <f t="shared" si="136"/>
        <v>122.85714285714285</v>
      </c>
      <c r="BF146">
        <f t="shared" si="136"/>
        <v>122.85714285714285</v>
      </c>
      <c r="BG146">
        <f t="shared" si="136"/>
        <v>122.85714285714285</v>
      </c>
      <c r="BH146">
        <f t="shared" si="136"/>
        <v>122.85714285714285</v>
      </c>
      <c r="BI146">
        <f t="shared" si="136"/>
        <v>122.85714285714285</v>
      </c>
      <c r="BJ146">
        <f t="shared" si="136"/>
        <v>122.85714285714285</v>
      </c>
      <c r="BK146">
        <f t="shared" si="136"/>
        <v>122.85714285714285</v>
      </c>
      <c r="BL146">
        <f t="shared" si="136"/>
        <v>122.85714285714285</v>
      </c>
      <c r="BM146">
        <f t="shared" si="136"/>
        <v>122.85714285714285</v>
      </c>
      <c r="BN146">
        <f t="shared" si="136"/>
        <v>122.85714285714285</v>
      </c>
      <c r="BO146">
        <f t="shared" si="136"/>
        <v>122.85714285714285</v>
      </c>
      <c r="BP146">
        <f t="shared" si="136"/>
        <v>122.85714285714285</v>
      </c>
      <c r="BQ146">
        <f t="shared" si="136"/>
        <v>122.85714285714285</v>
      </c>
      <c r="BR146">
        <f t="shared" si="136"/>
        <v>122.85714285714285</v>
      </c>
      <c r="BS146">
        <f t="shared" si="136"/>
        <v>122.85714285714285</v>
      </c>
      <c r="BT146">
        <f t="shared" si="136"/>
        <v>122.85714285714285</v>
      </c>
      <c r="BU146">
        <f t="shared" si="136"/>
        <v>122.85714285714285</v>
      </c>
      <c r="BV146">
        <f t="shared" si="136"/>
        <v>122.85714285714285</v>
      </c>
      <c r="BW146">
        <f t="shared" ref="BW146:EH146" si="137">$B$142</f>
        <v>122.85714285714285</v>
      </c>
      <c r="BX146">
        <f t="shared" si="137"/>
        <v>122.85714285714285</v>
      </c>
      <c r="BY146">
        <f t="shared" si="137"/>
        <v>122.85714285714285</v>
      </c>
      <c r="BZ146">
        <f t="shared" si="137"/>
        <v>122.85714285714285</v>
      </c>
      <c r="CA146">
        <f t="shared" si="137"/>
        <v>122.85714285714285</v>
      </c>
      <c r="CB146">
        <f t="shared" si="137"/>
        <v>122.85714285714285</v>
      </c>
      <c r="CC146">
        <f t="shared" si="137"/>
        <v>122.85714285714285</v>
      </c>
      <c r="CD146">
        <f t="shared" si="137"/>
        <v>122.85714285714285</v>
      </c>
      <c r="CE146">
        <f t="shared" si="137"/>
        <v>122.85714285714285</v>
      </c>
      <c r="CF146">
        <f t="shared" si="137"/>
        <v>122.85714285714285</v>
      </c>
      <c r="CG146">
        <f t="shared" si="137"/>
        <v>122.85714285714285</v>
      </c>
      <c r="CH146">
        <f t="shared" si="137"/>
        <v>122.85714285714285</v>
      </c>
      <c r="CI146">
        <f t="shared" si="137"/>
        <v>122.85714285714285</v>
      </c>
      <c r="CJ146">
        <f t="shared" si="137"/>
        <v>122.85714285714285</v>
      </c>
      <c r="CK146">
        <f t="shared" si="137"/>
        <v>122.85714285714285</v>
      </c>
      <c r="CL146">
        <f t="shared" si="137"/>
        <v>122.85714285714285</v>
      </c>
      <c r="CM146">
        <f t="shared" si="137"/>
        <v>122.85714285714285</v>
      </c>
      <c r="CN146">
        <f t="shared" si="137"/>
        <v>122.85714285714285</v>
      </c>
      <c r="CO146">
        <f t="shared" si="137"/>
        <v>122.85714285714285</v>
      </c>
      <c r="CP146">
        <f t="shared" si="137"/>
        <v>122.85714285714285</v>
      </c>
      <c r="CQ146">
        <f t="shared" si="137"/>
        <v>122.85714285714285</v>
      </c>
      <c r="CR146">
        <f t="shared" si="137"/>
        <v>122.85714285714285</v>
      </c>
      <c r="CS146">
        <f t="shared" si="137"/>
        <v>122.85714285714285</v>
      </c>
      <c r="CT146">
        <f t="shared" si="137"/>
        <v>122.85714285714285</v>
      </c>
      <c r="CU146">
        <f t="shared" si="137"/>
        <v>122.85714285714285</v>
      </c>
      <c r="CV146">
        <f t="shared" si="137"/>
        <v>122.85714285714285</v>
      </c>
      <c r="CW146">
        <f t="shared" si="137"/>
        <v>122.85714285714285</v>
      </c>
      <c r="CX146">
        <f t="shared" si="137"/>
        <v>122.85714285714285</v>
      </c>
      <c r="CY146">
        <f t="shared" si="137"/>
        <v>122.85714285714285</v>
      </c>
      <c r="CZ146">
        <f t="shared" si="137"/>
        <v>122.85714285714285</v>
      </c>
      <c r="DA146">
        <f t="shared" si="137"/>
        <v>122.85714285714285</v>
      </c>
      <c r="DB146">
        <f t="shared" si="137"/>
        <v>122.85714285714285</v>
      </c>
      <c r="DC146">
        <f t="shared" si="137"/>
        <v>122.85714285714285</v>
      </c>
      <c r="DD146">
        <f t="shared" si="137"/>
        <v>122.85714285714285</v>
      </c>
      <c r="DE146">
        <f t="shared" si="137"/>
        <v>122.85714285714285</v>
      </c>
      <c r="DF146">
        <f t="shared" si="137"/>
        <v>122.85714285714285</v>
      </c>
      <c r="DG146">
        <f t="shared" si="137"/>
        <v>122.85714285714285</v>
      </c>
      <c r="DH146">
        <f t="shared" si="137"/>
        <v>122.85714285714285</v>
      </c>
      <c r="DI146">
        <f t="shared" si="137"/>
        <v>122.85714285714285</v>
      </c>
      <c r="DJ146">
        <f t="shared" si="137"/>
        <v>122.85714285714285</v>
      </c>
      <c r="DK146">
        <f t="shared" si="137"/>
        <v>122.85714285714285</v>
      </c>
      <c r="DL146">
        <f t="shared" si="137"/>
        <v>122.85714285714285</v>
      </c>
      <c r="DM146">
        <f t="shared" si="137"/>
        <v>122.85714285714285</v>
      </c>
      <c r="DN146">
        <f t="shared" si="137"/>
        <v>122.85714285714285</v>
      </c>
      <c r="DO146">
        <f t="shared" si="137"/>
        <v>122.85714285714285</v>
      </c>
      <c r="DP146">
        <f t="shared" si="137"/>
        <v>122.85714285714285</v>
      </c>
      <c r="DQ146">
        <f t="shared" si="137"/>
        <v>122.85714285714285</v>
      </c>
      <c r="DR146">
        <f t="shared" si="137"/>
        <v>122.85714285714285</v>
      </c>
      <c r="DS146">
        <f t="shared" si="137"/>
        <v>122.85714285714285</v>
      </c>
      <c r="DT146">
        <f t="shared" si="137"/>
        <v>122.85714285714285</v>
      </c>
      <c r="DU146">
        <f t="shared" si="137"/>
        <v>122.85714285714285</v>
      </c>
      <c r="DV146">
        <f t="shared" si="137"/>
        <v>122.85714285714285</v>
      </c>
      <c r="DW146">
        <f t="shared" si="137"/>
        <v>122.85714285714285</v>
      </c>
      <c r="DX146">
        <f t="shared" si="137"/>
        <v>122.85714285714285</v>
      </c>
      <c r="DY146">
        <f t="shared" si="137"/>
        <v>122.85714285714285</v>
      </c>
      <c r="DZ146">
        <f t="shared" si="137"/>
        <v>122.85714285714285</v>
      </c>
      <c r="EA146">
        <f t="shared" si="137"/>
        <v>122.85714285714285</v>
      </c>
      <c r="EB146">
        <f t="shared" si="137"/>
        <v>122.85714285714285</v>
      </c>
      <c r="EC146">
        <f t="shared" si="137"/>
        <v>122.85714285714285</v>
      </c>
      <c r="ED146">
        <f t="shared" si="137"/>
        <v>122.85714285714285</v>
      </c>
      <c r="EE146">
        <f t="shared" si="137"/>
        <v>122.85714285714285</v>
      </c>
      <c r="EF146">
        <f t="shared" si="137"/>
        <v>122.85714285714285</v>
      </c>
      <c r="EG146">
        <f t="shared" si="137"/>
        <v>122.85714285714285</v>
      </c>
      <c r="EH146">
        <f t="shared" si="137"/>
        <v>122.85714285714285</v>
      </c>
      <c r="EI146">
        <f t="shared" ref="EI146:GO146" si="138">$B$142</f>
        <v>122.85714285714285</v>
      </c>
      <c r="EJ146">
        <f t="shared" si="138"/>
        <v>122.85714285714285</v>
      </c>
      <c r="EK146">
        <f t="shared" si="138"/>
        <v>122.85714285714285</v>
      </c>
      <c r="EL146">
        <f t="shared" si="138"/>
        <v>122.85714285714285</v>
      </c>
      <c r="EM146">
        <f t="shared" si="138"/>
        <v>122.85714285714285</v>
      </c>
      <c r="EN146">
        <f t="shared" si="138"/>
        <v>122.85714285714285</v>
      </c>
      <c r="EO146">
        <f t="shared" si="138"/>
        <v>122.85714285714285</v>
      </c>
      <c r="EP146">
        <f t="shared" si="138"/>
        <v>122.85714285714285</v>
      </c>
      <c r="EQ146">
        <f t="shared" si="138"/>
        <v>122.85714285714285</v>
      </c>
      <c r="ER146">
        <f t="shared" si="138"/>
        <v>122.85714285714285</v>
      </c>
      <c r="ES146">
        <f t="shared" si="138"/>
        <v>122.85714285714285</v>
      </c>
      <c r="ET146">
        <f t="shared" si="138"/>
        <v>122.85714285714285</v>
      </c>
      <c r="EU146">
        <f t="shared" si="138"/>
        <v>122.85714285714285</v>
      </c>
      <c r="EV146">
        <f t="shared" si="138"/>
        <v>122.85714285714285</v>
      </c>
      <c r="EW146">
        <f t="shared" si="138"/>
        <v>122.85714285714285</v>
      </c>
      <c r="EX146">
        <f t="shared" si="138"/>
        <v>122.85714285714285</v>
      </c>
      <c r="EY146">
        <f t="shared" si="138"/>
        <v>122.85714285714285</v>
      </c>
      <c r="EZ146">
        <f t="shared" si="138"/>
        <v>122.85714285714285</v>
      </c>
      <c r="FA146">
        <f t="shared" si="138"/>
        <v>122.85714285714285</v>
      </c>
      <c r="FB146">
        <f t="shared" si="138"/>
        <v>122.85714285714285</v>
      </c>
      <c r="FC146">
        <f t="shared" si="138"/>
        <v>122.85714285714285</v>
      </c>
      <c r="FD146">
        <f t="shared" si="138"/>
        <v>122.85714285714285</v>
      </c>
      <c r="FE146">
        <f t="shared" si="138"/>
        <v>122.85714285714285</v>
      </c>
      <c r="FF146">
        <f t="shared" si="138"/>
        <v>122.85714285714285</v>
      </c>
      <c r="FG146">
        <f t="shared" si="138"/>
        <v>122.85714285714285</v>
      </c>
      <c r="FH146">
        <f t="shared" si="138"/>
        <v>122.85714285714285</v>
      </c>
      <c r="FI146">
        <f t="shared" si="138"/>
        <v>122.85714285714285</v>
      </c>
      <c r="FJ146">
        <f t="shared" si="138"/>
        <v>122.85714285714285</v>
      </c>
      <c r="FK146">
        <f t="shared" si="138"/>
        <v>122.85714285714285</v>
      </c>
      <c r="FL146">
        <f t="shared" si="138"/>
        <v>122.85714285714285</v>
      </c>
      <c r="FM146">
        <f t="shared" si="138"/>
        <v>122.85714285714285</v>
      </c>
      <c r="FN146">
        <f t="shared" si="138"/>
        <v>122.85714285714285</v>
      </c>
      <c r="FO146">
        <f t="shared" si="138"/>
        <v>122.85714285714285</v>
      </c>
      <c r="FP146">
        <f t="shared" si="138"/>
        <v>122.85714285714285</v>
      </c>
      <c r="FQ146">
        <f t="shared" si="138"/>
        <v>122.85714285714285</v>
      </c>
      <c r="FR146">
        <f t="shared" si="138"/>
        <v>122.85714285714285</v>
      </c>
      <c r="FS146">
        <f t="shared" si="138"/>
        <v>122.85714285714285</v>
      </c>
      <c r="FT146">
        <f t="shared" si="138"/>
        <v>122.85714285714285</v>
      </c>
      <c r="FU146">
        <f t="shared" si="138"/>
        <v>122.85714285714285</v>
      </c>
      <c r="FV146">
        <f t="shared" si="138"/>
        <v>122.85714285714285</v>
      </c>
      <c r="FW146">
        <f t="shared" si="138"/>
        <v>122.85714285714285</v>
      </c>
      <c r="FX146">
        <f t="shared" si="138"/>
        <v>122.85714285714285</v>
      </c>
      <c r="FY146">
        <f t="shared" si="138"/>
        <v>122.85714285714285</v>
      </c>
      <c r="FZ146">
        <f t="shared" si="138"/>
        <v>122.85714285714285</v>
      </c>
      <c r="GA146">
        <f t="shared" si="138"/>
        <v>122.85714285714285</v>
      </c>
      <c r="GB146">
        <f t="shared" si="138"/>
        <v>122.85714285714285</v>
      </c>
      <c r="GC146">
        <f t="shared" si="138"/>
        <v>122.85714285714285</v>
      </c>
      <c r="GD146">
        <f t="shared" si="138"/>
        <v>122.85714285714285</v>
      </c>
      <c r="GE146">
        <f t="shared" si="138"/>
        <v>122.85714285714285</v>
      </c>
      <c r="GF146">
        <f t="shared" si="138"/>
        <v>122.85714285714285</v>
      </c>
      <c r="GG146">
        <f t="shared" si="138"/>
        <v>122.85714285714285</v>
      </c>
      <c r="GH146">
        <f t="shared" si="138"/>
        <v>122.85714285714285</v>
      </c>
      <c r="GI146">
        <f t="shared" si="138"/>
        <v>122.85714285714285</v>
      </c>
      <c r="GJ146">
        <f t="shared" si="138"/>
        <v>122.85714285714285</v>
      </c>
      <c r="GK146">
        <f t="shared" si="138"/>
        <v>122.85714285714285</v>
      </c>
      <c r="GL146">
        <f t="shared" si="138"/>
        <v>122.85714285714285</v>
      </c>
      <c r="GM146">
        <f t="shared" si="138"/>
        <v>122.85714285714285</v>
      </c>
      <c r="GN146">
        <f t="shared" si="138"/>
        <v>122.85714285714285</v>
      </c>
      <c r="GO146">
        <f t="shared" si="138"/>
        <v>122.85714285714285</v>
      </c>
    </row>
    <row r="147" spans="1:197" x14ac:dyDescent="0.25">
      <c r="A147" s="10" t="s">
        <v>32</v>
      </c>
      <c r="B147" s="29">
        <f>B146/C146/D146/E146/F146/G146/H146</f>
        <v>40.952380952380956</v>
      </c>
      <c r="I147" t="s">
        <v>32</v>
      </c>
      <c r="J147" s="30">
        <f>$B$146/$C$146/$D$146/$E$146/J86/$H$146</f>
        <v>1300.0755857898714</v>
      </c>
      <c r="K147" s="30">
        <f t="shared" ref="K147:BV147" si="139">$B$146/$C$146/$D$146/$E$146/K86/$H$146</f>
        <v>1011.1699000587889</v>
      </c>
      <c r="L147" s="30">
        <f t="shared" si="139"/>
        <v>827.32082732082733</v>
      </c>
      <c r="M147" s="30">
        <f t="shared" si="139"/>
        <v>700.04070004070002</v>
      </c>
      <c r="N147" s="30">
        <f t="shared" si="139"/>
        <v>606.70194003527331</v>
      </c>
      <c r="O147" s="30">
        <f t="shared" si="139"/>
        <v>535.3252412075941</v>
      </c>
      <c r="P147" s="30">
        <f t="shared" si="139"/>
        <v>478.97521581732104</v>
      </c>
      <c r="Q147" s="30">
        <f t="shared" si="139"/>
        <v>433.35852859662384</v>
      </c>
      <c r="R147" s="30">
        <f t="shared" si="139"/>
        <v>395.67517828387389</v>
      </c>
      <c r="S147" s="30">
        <f t="shared" si="139"/>
        <v>364.021164021164</v>
      </c>
      <c r="T147" s="30">
        <f t="shared" si="139"/>
        <v>337.05663335292962</v>
      </c>
      <c r="U147" s="30">
        <f t="shared" si="139"/>
        <v>313.81134829410689</v>
      </c>
      <c r="V147" s="30">
        <f t="shared" si="139"/>
        <v>293.56545485577743</v>
      </c>
      <c r="W147" s="30">
        <f t="shared" si="139"/>
        <v>275.77360910694244</v>
      </c>
      <c r="X147" s="30">
        <f t="shared" si="139"/>
        <v>260.01511715797432</v>
      </c>
      <c r="Y147" s="30">
        <f t="shared" si="139"/>
        <v>245.96024596024594</v>
      </c>
      <c r="Z147" s="30">
        <f t="shared" si="139"/>
        <v>233.34690001356668</v>
      </c>
      <c r="AA147" s="30">
        <f t="shared" si="139"/>
        <v>221.96412440314879</v>
      </c>
      <c r="AB147" s="30">
        <f t="shared" si="139"/>
        <v>211.64021164021162</v>
      </c>
      <c r="AC147" s="30">
        <f t="shared" si="139"/>
        <v>202.23398001175778</v>
      </c>
      <c r="AD147" s="30">
        <f t="shared" si="139"/>
        <v>193.62827873466171</v>
      </c>
      <c r="AE147" s="30">
        <f t="shared" si="139"/>
        <v>185.72508368426736</v>
      </c>
      <c r="AF147" s="30">
        <f t="shared" si="139"/>
        <v>178.44174706919804</v>
      </c>
      <c r="AG147" s="30">
        <f t="shared" si="139"/>
        <v>171.70809623639812</v>
      </c>
      <c r="AH147" s="30">
        <f t="shared" si="139"/>
        <v>165.46416546416546</v>
      </c>
      <c r="AI147" s="30">
        <f t="shared" si="139"/>
        <v>159.65840527244035</v>
      </c>
      <c r="AJ147" s="30">
        <f t="shared" si="139"/>
        <v>154.2462559411712</v>
      </c>
      <c r="AK147" s="30">
        <f t="shared" si="139"/>
        <v>149.18900164801803</v>
      </c>
      <c r="AL147" s="30">
        <f t="shared" si="139"/>
        <v>144.45284286554127</v>
      </c>
      <c r="AM147" s="30">
        <f t="shared" si="139"/>
        <v>140.00814000814</v>
      </c>
      <c r="AN147" s="30">
        <f t="shared" si="139"/>
        <v>135.82879254521046</v>
      </c>
      <c r="AO147" s="30">
        <f t="shared" si="139"/>
        <v>131.89172609462463</v>
      </c>
      <c r="AP147" s="30">
        <f t="shared" si="139"/>
        <v>128.1764662046352</v>
      </c>
      <c r="AQ147" s="30">
        <f t="shared" si="139"/>
        <v>124.66478219902876</v>
      </c>
      <c r="AR147" s="30">
        <f t="shared" si="139"/>
        <v>121.34038800705467</v>
      </c>
      <c r="AS147" s="30">
        <f t="shared" si="139"/>
        <v>118.18868961726103</v>
      </c>
      <c r="AT147" s="30">
        <f t="shared" si="139"/>
        <v>115.19657089277342</v>
      </c>
      <c r="AU147" s="30">
        <f t="shared" si="139"/>
        <v>112.35221111764321</v>
      </c>
      <c r="AV147" s="30">
        <f t="shared" si="139"/>
        <v>109.64492892203735</v>
      </c>
      <c r="AW147" s="30">
        <f t="shared" si="139"/>
        <v>107.06504824151882</v>
      </c>
      <c r="AX147" s="30">
        <f t="shared" si="139"/>
        <v>104.6037827647023</v>
      </c>
      <c r="AY147" s="30">
        <f t="shared" si="139"/>
        <v>102.25313596100112</v>
      </c>
      <c r="AZ147" s="30">
        <f t="shared" si="139"/>
        <v>100.00581429152857</v>
      </c>
      <c r="BA147" s="30">
        <f t="shared" si="139"/>
        <v>97.855151618592473</v>
      </c>
      <c r="BB147" s="30">
        <f t="shared" si="139"/>
        <v>95.795043163464214</v>
      </c>
      <c r="BC147" s="30">
        <f t="shared" si="139"/>
        <v>93.819887634320622</v>
      </c>
      <c r="BD147" s="30">
        <f t="shared" si="139"/>
        <v>91.92453636898081</v>
      </c>
      <c r="BE147" s="30">
        <f t="shared" si="139"/>
        <v>90.104248520090096</v>
      </c>
      <c r="BF147" s="30">
        <f t="shared" si="139"/>
        <v>88.354651461447574</v>
      </c>
      <c r="BG147" s="30">
        <f t="shared" si="139"/>
        <v>86.671705719324763</v>
      </c>
      <c r="BH147" s="30">
        <f t="shared" si="139"/>
        <v>85.051673836720568</v>
      </c>
      <c r="BI147" s="30">
        <f t="shared" si="139"/>
        <v>83.491092665404594</v>
      </c>
      <c r="BJ147" s="30">
        <f t="shared" si="139"/>
        <v>81.986748653415319</v>
      </c>
      <c r="BK147" s="30">
        <f t="shared" si="139"/>
        <v>80.535655756894698</v>
      </c>
      <c r="BL147" s="30">
        <f t="shared" si="139"/>
        <v>79.135035656774789</v>
      </c>
      <c r="BM147" s="30">
        <f t="shared" si="139"/>
        <v>77.782300004522227</v>
      </c>
      <c r="BN147" s="30">
        <f t="shared" si="139"/>
        <v>76.475034458227725</v>
      </c>
      <c r="BO147" s="30">
        <f t="shared" si="139"/>
        <v>75.21098430189339</v>
      </c>
      <c r="BP147" s="30">
        <f t="shared" si="139"/>
        <v>73.988041467716258</v>
      </c>
      <c r="BQ147" s="30">
        <f t="shared" si="139"/>
        <v>72.804232804232797</v>
      </c>
      <c r="BR147" s="30">
        <f t="shared" si="139"/>
        <v>71.657709452985046</v>
      </c>
      <c r="BS147" s="30">
        <f t="shared" si="139"/>
        <v>70.546737213403873</v>
      </c>
      <c r="BT147" s="30">
        <f t="shared" si="139"/>
        <v>69.46968779029848</v>
      </c>
      <c r="BU147" s="30">
        <f t="shared" si="139"/>
        <v>68.425030831045859</v>
      </c>
      <c r="BV147" s="30">
        <f t="shared" si="139"/>
        <v>67.411326670585922</v>
      </c>
      <c r="BW147" s="30">
        <f t="shared" ref="BW147:EH147" si="140">$B$146/$C$146/$D$146/$E$146/BW86/$H$146</f>
        <v>66.42721971189124</v>
      </c>
      <c r="BX147" s="30">
        <f t="shared" si="140"/>
        <v>65.471432377907192</v>
      </c>
      <c r="BY147" s="30">
        <f t="shared" si="140"/>
        <v>64.542759578220569</v>
      </c>
      <c r="BZ147" s="30">
        <f t="shared" si="140"/>
        <v>63.640063640063637</v>
      </c>
      <c r="CA147" s="30">
        <f t="shared" si="140"/>
        <v>62.762269658821381</v>
      </c>
      <c r="CB147" s="30">
        <f t="shared" si="140"/>
        <v>61.908361228089113</v>
      </c>
      <c r="CC147" s="30">
        <f t="shared" si="140"/>
        <v>61.07737651361812</v>
      </c>
      <c r="CD147" s="30">
        <f t="shared" si="140"/>
        <v>60.268404639265562</v>
      </c>
      <c r="CE147" s="30">
        <f t="shared" si="140"/>
        <v>59.480582356399346</v>
      </c>
      <c r="CF147" s="30">
        <f t="shared" si="140"/>
        <v>58.713090971155488</v>
      </c>
      <c r="CG147" s="30">
        <f t="shared" si="140"/>
        <v>57.965153506554778</v>
      </c>
      <c r="CH147" s="30">
        <f t="shared" si="140"/>
        <v>57.236032078799369</v>
      </c>
      <c r="CI147" s="30">
        <f t="shared" si="140"/>
        <v>56.525025469124849</v>
      </c>
      <c r="CJ147" s="30">
        <f t="shared" si="140"/>
        <v>55.83146687441166</v>
      </c>
      <c r="CK147" s="30">
        <f t="shared" si="140"/>
        <v>55.154721821388485</v>
      </c>
      <c r="CL147" s="30">
        <f t="shared" si="140"/>
        <v>54.494186230713176</v>
      </c>
      <c r="CM147" s="30">
        <f t="shared" si="140"/>
        <v>53.849284618515384</v>
      </c>
      <c r="CN147" s="30">
        <f t="shared" si="140"/>
        <v>53.219468424146783</v>
      </c>
      <c r="CO147" s="30">
        <f t="shared" si="140"/>
        <v>52.604214453925437</v>
      </c>
      <c r="CP147" s="30">
        <f t="shared" si="140"/>
        <v>52.003023431594855</v>
      </c>
      <c r="CQ147" s="30">
        <f t="shared" si="140"/>
        <v>51.415418647057059</v>
      </c>
      <c r="CR147" s="30">
        <f t="shared" si="140"/>
        <v>50.840944695693295</v>
      </c>
      <c r="CS147" s="30">
        <f t="shared" si="140"/>
        <v>50.279166301265747</v>
      </c>
      <c r="CT147" s="30">
        <f t="shared" si="140"/>
        <v>49.729667216006014</v>
      </c>
      <c r="CU147" s="30">
        <f t="shared" si="140"/>
        <v>49.19204919204919</v>
      </c>
      <c r="CV147" s="30">
        <f t="shared" si="140"/>
        <v>48.665931018872193</v>
      </c>
      <c r="CW147" s="30">
        <f t="shared" si="140"/>
        <v>48.150947621847088</v>
      </c>
      <c r="CX147" s="30">
        <f t="shared" si="140"/>
        <v>47.646749217429843</v>
      </c>
      <c r="CY147" s="30">
        <f t="shared" si="140"/>
        <v>47.153000520876169</v>
      </c>
      <c r="CZ147" s="30">
        <f t="shared" si="140"/>
        <v>46.669380002713332</v>
      </c>
      <c r="DA147" s="30">
        <f t="shared" si="140"/>
        <v>46.195579190503047</v>
      </c>
      <c r="DB147" s="30">
        <f t="shared" si="140"/>
        <v>45.731302012709044</v>
      </c>
      <c r="DC147" s="30">
        <f t="shared" si="140"/>
        <v>45.276264181736813</v>
      </c>
      <c r="DD147" s="30">
        <f t="shared" si="140"/>
        <v>44.830192613443842</v>
      </c>
      <c r="DE147" s="30">
        <f t="shared" si="140"/>
        <v>44.392824880629753</v>
      </c>
      <c r="DF147" s="30">
        <f t="shared" si="140"/>
        <v>43.963908698208215</v>
      </c>
      <c r="DG147" s="30">
        <f t="shared" si="140"/>
        <v>43.543201437938279</v>
      </c>
      <c r="DH147" s="30">
        <f t="shared" si="140"/>
        <v>43.130469670754032</v>
      </c>
      <c r="DI147" s="30">
        <f t="shared" si="140"/>
        <v>42.725488734878404</v>
      </c>
      <c r="DJ147" s="30">
        <f t="shared" si="140"/>
        <v>42.328042328042329</v>
      </c>
      <c r="DK147" s="30">
        <f t="shared" si="140"/>
        <v>41.937922122253916</v>
      </c>
      <c r="DL147" s="30">
        <f t="shared" si="140"/>
        <v>41.554927399676259</v>
      </c>
      <c r="DM147" s="30">
        <f t="shared" si="140"/>
        <v>41.178864708276471</v>
      </c>
      <c r="DN147" s="30">
        <f t="shared" si="140"/>
        <v>40.809547536004935</v>
      </c>
      <c r="DO147" s="30">
        <f t="shared" si="140"/>
        <v>40.446796002351554</v>
      </c>
      <c r="DP147" s="30">
        <f t="shared" si="140"/>
        <v>40.090436566207487</v>
      </c>
      <c r="DQ147" s="30">
        <f t="shared" si="140"/>
        <v>39.740301749035375</v>
      </c>
      <c r="DR147" s="30">
        <f t="shared" si="140"/>
        <v>39.396229872420349</v>
      </c>
      <c r="DS147" s="30">
        <f t="shared" si="140"/>
        <v>39.058064809137768</v>
      </c>
      <c r="DT147" s="30">
        <f t="shared" si="140"/>
        <v>38.72565574693234</v>
      </c>
      <c r="DU147" s="30">
        <f t="shared" si="140"/>
        <v>38.398856964257803</v>
      </c>
      <c r="DV147" s="30">
        <f t="shared" si="140"/>
        <v>38.077527617276573</v>
      </c>
      <c r="DW147" s="30">
        <f t="shared" si="140"/>
        <v>37.761531537465146</v>
      </c>
      <c r="DX147" s="30">
        <f t="shared" si="140"/>
        <v>37.450737039214403</v>
      </c>
      <c r="DY147" s="30">
        <f t="shared" si="140"/>
        <v>37.145016736853471</v>
      </c>
      <c r="DZ147" s="30">
        <f t="shared" si="140"/>
        <v>36.84424737056316</v>
      </c>
      <c r="EA147" s="30">
        <f t="shared" si="140"/>
        <v>36.548309640679115</v>
      </c>
      <c r="EB147" s="30">
        <f t="shared" si="140"/>
        <v>36.257088049916732</v>
      </c>
      <c r="EC147" s="30">
        <f t="shared" si="140"/>
        <v>35.970470753079447</v>
      </c>
      <c r="ED147" s="30">
        <f t="shared" si="140"/>
        <v>35.68834941383961</v>
      </c>
      <c r="EE147" s="30">
        <f t="shared" si="140"/>
        <v>35.410619068206614</v>
      </c>
      <c r="EF147" s="30">
        <f t="shared" si="140"/>
        <v>35.137177994320851</v>
      </c>
      <c r="EG147" s="30">
        <f t="shared" si="140"/>
        <v>34.867927588234103</v>
      </c>
      <c r="EH147" s="30">
        <f t="shared" si="140"/>
        <v>34.602772245357798</v>
      </c>
      <c r="EI147" s="30">
        <f t="shared" ref="EI147:GA147" si="141">$B$146/$C$146/$D$146/$E$146/EI86/$H$146</f>
        <v>34.341619247279624</v>
      </c>
      <c r="EJ147" s="30">
        <f t="shared" si="141"/>
        <v>34.084378653667045</v>
      </c>
      <c r="EK147" s="30">
        <f t="shared" si="141"/>
        <v>33.83096319899294</v>
      </c>
      <c r="EL147" s="30">
        <f t="shared" si="141"/>
        <v>33.581288193834318</v>
      </c>
      <c r="EM147" s="30">
        <f t="shared" si="141"/>
        <v>33.335271430509522</v>
      </c>
      <c r="EN147" s="30">
        <f t="shared" si="141"/>
        <v>33.092833092833089</v>
      </c>
      <c r="EO147" s="30">
        <f t="shared" si="141"/>
        <v>32.853895669780144</v>
      </c>
      <c r="EP147" s="30">
        <f t="shared" si="141"/>
        <v>32.618383872864158</v>
      </c>
      <c r="EQ147" s="30">
        <f t="shared" si="141"/>
        <v>32.386224557043057</v>
      </c>
      <c r="ER147" s="30">
        <f t="shared" si="141"/>
        <v>32.15734664497915</v>
      </c>
      <c r="ES147" s="30">
        <f t="shared" si="141"/>
        <v>31.93168105448807</v>
      </c>
      <c r="ET147" s="30">
        <f t="shared" si="141"/>
        <v>31.709160629021255</v>
      </c>
      <c r="EU147" s="30">
        <f t="shared" si="141"/>
        <v>31.489720071034949</v>
      </c>
      <c r="EV147" s="30">
        <f t="shared" si="141"/>
        <v>31.273295878106872</v>
      </c>
      <c r="EW147" s="30">
        <f t="shared" si="141"/>
        <v>31.059826281669284</v>
      </c>
      <c r="EX147" s="30">
        <f t="shared" si="141"/>
        <v>30.849251188234238</v>
      </c>
      <c r="EY147" s="30">
        <f t="shared" si="141"/>
        <v>30.641512122993603</v>
      </c>
      <c r="EZ147" s="30">
        <f t="shared" si="141"/>
        <v>30.436552175682611</v>
      </c>
      <c r="FA147" s="30">
        <f t="shared" si="141"/>
        <v>30.234315948601662</v>
      </c>
      <c r="FB147" s="30">
        <f t="shared" si="141"/>
        <v>30.034749506696699</v>
      </c>
      <c r="FC147" s="30">
        <f t="shared" si="141"/>
        <v>29.837800329603606</v>
      </c>
      <c r="FD147" s="30">
        <f t="shared" si="141"/>
        <v>29.643417265567102</v>
      </c>
      <c r="FE147" s="30">
        <f t="shared" si="141"/>
        <v>29.451550487149191</v>
      </c>
      <c r="FF147" s="30">
        <f t="shared" si="141"/>
        <v>29.262151448646623</v>
      </c>
      <c r="FG147" s="30">
        <f t="shared" si="141"/>
        <v>29.075172845140894</v>
      </c>
      <c r="FH147" s="30">
        <f t="shared" si="141"/>
        <v>28.890568573108254</v>
      </c>
      <c r="FI147" s="30">
        <f t="shared" si="141"/>
        <v>28.708293692520819</v>
      </c>
      <c r="FJ147" s="30">
        <f t="shared" si="141"/>
        <v>28.528304390373354</v>
      </c>
      <c r="FK147" s="30">
        <f t="shared" si="141"/>
        <v>28.35055794557352</v>
      </c>
      <c r="FL147" s="30">
        <f t="shared" si="141"/>
        <v>28.175012695136534</v>
      </c>
      <c r="FM147" s="30">
        <f t="shared" si="141"/>
        <v>28.001628001627999</v>
      </c>
      <c r="FN147" s="30">
        <f t="shared" si="141"/>
        <v>27.830364221801528</v>
      </c>
      <c r="FO147" s="30">
        <f t="shared" si="141"/>
        <v>27.661182676380243</v>
      </c>
      <c r="FP147" s="30">
        <f t="shared" si="141"/>
        <v>27.494045620933836</v>
      </c>
      <c r="FQ147" s="30">
        <f t="shared" si="141"/>
        <v>27.328916217805105</v>
      </c>
      <c r="FR147" s="30">
        <f t="shared" si="141"/>
        <v>27.165758509042089</v>
      </c>
      <c r="FS147" s="30">
        <f t="shared" si="141"/>
        <v>27.004537390294065</v>
      </c>
      <c r="FT147" s="30">
        <f t="shared" si="141"/>
        <v>26.845218585631564</v>
      </c>
      <c r="FU147" s="30">
        <f t="shared" si="141"/>
        <v>26.687768623252492</v>
      </c>
      <c r="FV147" s="30">
        <f t="shared" si="141"/>
        <v>26.532154812038193</v>
      </c>
      <c r="FW147" s="30">
        <f t="shared" si="141"/>
        <v>26.378345218924927</v>
      </c>
      <c r="FX147" s="30">
        <f t="shared" si="141"/>
        <v>26.226308647057927</v>
      </c>
      <c r="FY147" s="30">
        <f t="shared" si="141"/>
        <v>26.076014614696561</v>
      </c>
      <c r="FZ147" s="30">
        <f t="shared" si="141"/>
        <v>25.927433334840742</v>
      </c>
      <c r="GA147" s="30">
        <f t="shared" si="141"/>
        <v>25.780535695549858</v>
      </c>
      <c r="GB147" s="30">
        <f t="shared" ref="GB147:GO147" si="142">$B$146/$C$146/$D$146/$E$146/GB86/$H$146</f>
        <v>19.226469930695281</v>
      </c>
      <c r="GC147" s="30">
        <f t="shared" si="142"/>
        <v>15.295006891645546</v>
      </c>
      <c r="GD147" s="30">
        <f t="shared" si="142"/>
        <v>12.674831616335794</v>
      </c>
      <c r="GE147" s="30">
        <f t="shared" si="142"/>
        <v>10.803952236480926</v>
      </c>
      <c r="GF147" s="30">
        <f t="shared" si="142"/>
        <v>9.4013730377366738</v>
      </c>
      <c r="GG147" s="30">
        <f t="shared" si="142"/>
        <v>8.3109854799352512</v>
      </c>
      <c r="GH147" s="30">
        <f t="shared" si="142"/>
        <v>7.4391246053371392</v>
      </c>
      <c r="GI147" s="30">
        <f t="shared" si="142"/>
        <v>6.7261855879742054</v>
      </c>
      <c r="GJ147" s="30">
        <f t="shared" si="142"/>
        <v>6.1324320084427901</v>
      </c>
      <c r="GK147" s="30">
        <f t="shared" si="142"/>
        <v>5.6303541558233245</v>
      </c>
      <c r="GL147" s="30">
        <f t="shared" si="142"/>
        <v>5.2003023431594855</v>
      </c>
      <c r="GM147" s="30">
        <f t="shared" si="142"/>
        <v>4.8278668968324139</v>
      </c>
      <c r="GN147" s="30">
        <f t="shared" si="142"/>
        <v>4.5022406499979057</v>
      </c>
      <c r="GO147" s="30">
        <f t="shared" si="142"/>
        <v>4.2151593795873552</v>
      </c>
    </row>
    <row r="150" spans="1:197" x14ac:dyDescent="0.25">
      <c r="F150" t="s">
        <v>42</v>
      </c>
      <c r="G150" s="30">
        <f>MAX(J146,J147)</f>
        <v>1300.0755857898714</v>
      </c>
      <c r="I150" t="s">
        <v>40</v>
      </c>
      <c r="J150" s="30">
        <f t="shared" ref="J150:BU150" si="143">MIN($J$26,J145,MAX(J146,J147))</f>
        <v>245.71428571428569</v>
      </c>
      <c r="K150" s="30">
        <f t="shared" si="143"/>
        <v>245.71428571428569</v>
      </c>
      <c r="L150" s="30">
        <f t="shared" si="143"/>
        <v>245.71428571428569</v>
      </c>
      <c r="M150" s="30">
        <f t="shared" si="143"/>
        <v>245.71428571428569</v>
      </c>
      <c r="N150" s="30">
        <f t="shared" si="143"/>
        <v>245.71428571428569</v>
      </c>
      <c r="O150" s="30">
        <f t="shared" si="143"/>
        <v>245.71428571428569</v>
      </c>
      <c r="P150" s="30">
        <f t="shared" si="143"/>
        <v>245.71428571428569</v>
      </c>
      <c r="Q150" s="30">
        <f t="shared" si="143"/>
        <v>245.71428571428569</v>
      </c>
      <c r="R150" s="30">
        <f t="shared" si="143"/>
        <v>245.71428571428569</v>
      </c>
      <c r="S150" s="30">
        <f t="shared" si="143"/>
        <v>245.71428571428569</v>
      </c>
      <c r="T150" s="30">
        <f t="shared" si="143"/>
        <v>245.71428571428569</v>
      </c>
      <c r="U150" s="30">
        <f t="shared" si="143"/>
        <v>245.71428571428569</v>
      </c>
      <c r="V150" s="30">
        <f t="shared" si="143"/>
        <v>245.71428571428569</v>
      </c>
      <c r="W150" s="30">
        <f t="shared" si="143"/>
        <v>245.71428571428569</v>
      </c>
      <c r="X150" s="30">
        <f t="shared" si="143"/>
        <v>245.71428571428569</v>
      </c>
      <c r="Y150" s="30">
        <f t="shared" si="143"/>
        <v>245.71428571428569</v>
      </c>
      <c r="Z150" s="30">
        <f t="shared" si="143"/>
        <v>233.34690001356668</v>
      </c>
      <c r="AA150" s="30">
        <f t="shared" si="143"/>
        <v>221.96412440314879</v>
      </c>
      <c r="AB150" s="30">
        <f t="shared" si="143"/>
        <v>211.64021164021162</v>
      </c>
      <c r="AC150" s="30">
        <f t="shared" si="143"/>
        <v>202.23398001175778</v>
      </c>
      <c r="AD150" s="30">
        <f t="shared" si="143"/>
        <v>193.62827873466171</v>
      </c>
      <c r="AE150" s="30">
        <f t="shared" si="143"/>
        <v>185.72508368426736</v>
      </c>
      <c r="AF150" s="30">
        <f t="shared" si="143"/>
        <v>178.44174706919804</v>
      </c>
      <c r="AG150" s="30">
        <f t="shared" si="143"/>
        <v>171.70809623639812</v>
      </c>
      <c r="AH150" s="30">
        <f t="shared" si="143"/>
        <v>165.46416546416546</v>
      </c>
      <c r="AI150" s="30">
        <f t="shared" si="143"/>
        <v>159.65840527244035</v>
      </c>
      <c r="AJ150" s="30">
        <f t="shared" si="143"/>
        <v>154.2462559411712</v>
      </c>
      <c r="AK150" s="30">
        <f t="shared" si="143"/>
        <v>149.18900164801803</v>
      </c>
      <c r="AL150" s="30">
        <f t="shared" si="143"/>
        <v>144.45284286554127</v>
      </c>
      <c r="AM150" s="30">
        <f t="shared" si="143"/>
        <v>140.00814000814</v>
      </c>
      <c r="AN150" s="30">
        <f t="shared" si="143"/>
        <v>135.82879254521046</v>
      </c>
      <c r="AO150" s="30">
        <f t="shared" si="143"/>
        <v>131.89172609462463</v>
      </c>
      <c r="AP150" s="59">
        <f t="shared" si="143"/>
        <v>128.1764662046352</v>
      </c>
      <c r="AQ150" s="30">
        <f t="shared" si="143"/>
        <v>124.66478219902876</v>
      </c>
      <c r="AR150" s="30">
        <f t="shared" si="143"/>
        <v>122.85714285714285</v>
      </c>
      <c r="AS150" s="30">
        <f t="shared" si="143"/>
        <v>122.85714285714285</v>
      </c>
      <c r="AT150" s="30">
        <f t="shared" si="143"/>
        <v>122.85714285714285</v>
      </c>
      <c r="AU150" s="30">
        <f t="shared" si="143"/>
        <v>122.85714285714285</v>
      </c>
      <c r="AV150" s="30">
        <f t="shared" si="143"/>
        <v>122.85714285714285</v>
      </c>
      <c r="AW150" s="30">
        <f t="shared" si="143"/>
        <v>122.85714285714285</v>
      </c>
      <c r="AX150" s="30">
        <f t="shared" si="143"/>
        <v>122.85714285714285</v>
      </c>
      <c r="AY150" s="30">
        <f t="shared" si="143"/>
        <v>122.85714285714285</v>
      </c>
      <c r="AZ150" s="30">
        <f t="shared" si="143"/>
        <v>122.85714285714285</v>
      </c>
      <c r="BA150" s="30">
        <f t="shared" si="143"/>
        <v>122.85714285714285</v>
      </c>
      <c r="BB150" s="30">
        <f t="shared" si="143"/>
        <v>122.85714285714285</v>
      </c>
      <c r="BC150" s="30">
        <f t="shared" si="143"/>
        <v>122.85714285714285</v>
      </c>
      <c r="BD150" s="30">
        <f t="shared" si="143"/>
        <v>122.85714285714285</v>
      </c>
      <c r="BE150" s="30">
        <f t="shared" si="143"/>
        <v>122.85714285714285</v>
      </c>
      <c r="BF150" s="30">
        <f t="shared" si="143"/>
        <v>122.85714285714285</v>
      </c>
      <c r="BG150" s="30">
        <f t="shared" si="143"/>
        <v>122.85714285714285</v>
      </c>
      <c r="BH150" s="30">
        <f t="shared" si="143"/>
        <v>122.85714285714285</v>
      </c>
      <c r="BI150" s="30">
        <f t="shared" si="143"/>
        <v>122.85714285714285</v>
      </c>
      <c r="BJ150" s="30">
        <f t="shared" si="143"/>
        <v>122.85714285714285</v>
      </c>
      <c r="BK150" s="30">
        <f t="shared" si="143"/>
        <v>122.85714285714285</v>
      </c>
      <c r="BL150" s="30">
        <f t="shared" si="143"/>
        <v>122.85714285714285</v>
      </c>
      <c r="BM150" s="30">
        <f t="shared" si="143"/>
        <v>122.85714285714285</v>
      </c>
      <c r="BN150" s="30">
        <f t="shared" si="143"/>
        <v>122.85714285714285</v>
      </c>
      <c r="BO150" s="30">
        <f t="shared" si="143"/>
        <v>122.85714285714285</v>
      </c>
      <c r="BP150" s="30">
        <f t="shared" si="143"/>
        <v>122.85714285714285</v>
      </c>
      <c r="BQ150" s="30">
        <f t="shared" si="143"/>
        <v>122.85714285714285</v>
      </c>
      <c r="BR150" s="30">
        <f t="shared" si="143"/>
        <v>122.85714285714285</v>
      </c>
      <c r="BS150" s="30">
        <f t="shared" si="143"/>
        <v>122.85714285714285</v>
      </c>
      <c r="BT150" s="30">
        <f t="shared" si="143"/>
        <v>122.85714285714285</v>
      </c>
      <c r="BU150" s="30">
        <f t="shared" si="143"/>
        <v>122.85714285714285</v>
      </c>
      <c r="BV150" s="30">
        <f t="shared" ref="BV150:EG150" si="144">MIN($J$26,BV145,MAX(BV146,BV147))</f>
        <v>122.85714285714285</v>
      </c>
      <c r="BW150" s="30">
        <f t="shared" si="144"/>
        <v>122.85714285714285</v>
      </c>
      <c r="BX150" s="30">
        <f t="shared" si="144"/>
        <v>122.85714285714285</v>
      </c>
      <c r="BY150" s="30">
        <f t="shared" si="144"/>
        <v>122.85714285714285</v>
      </c>
      <c r="BZ150" s="30">
        <f t="shared" si="144"/>
        <v>122.85714285714285</v>
      </c>
      <c r="CA150" s="30">
        <f t="shared" si="144"/>
        <v>122.85714285714285</v>
      </c>
      <c r="CB150" s="30">
        <f t="shared" si="144"/>
        <v>122.85714285714285</v>
      </c>
      <c r="CC150" s="30">
        <f t="shared" si="144"/>
        <v>122.85714285714285</v>
      </c>
      <c r="CD150" s="30">
        <f t="shared" si="144"/>
        <v>122.85714285714285</v>
      </c>
      <c r="CE150" s="30">
        <f t="shared" si="144"/>
        <v>122.85714285714285</v>
      </c>
      <c r="CF150" s="30">
        <f t="shared" si="144"/>
        <v>122.85714285714285</v>
      </c>
      <c r="CG150" s="30">
        <f t="shared" si="144"/>
        <v>122.85714285714285</v>
      </c>
      <c r="CH150" s="30">
        <f t="shared" si="144"/>
        <v>122.85714285714285</v>
      </c>
      <c r="CI150" s="30">
        <f t="shared" si="144"/>
        <v>122.85714285714285</v>
      </c>
      <c r="CJ150" s="30">
        <f t="shared" si="144"/>
        <v>122.85714285714285</v>
      </c>
      <c r="CK150" s="30">
        <f t="shared" si="144"/>
        <v>122.85714285714285</v>
      </c>
      <c r="CL150" s="30">
        <f t="shared" si="144"/>
        <v>122.85714285714285</v>
      </c>
      <c r="CM150" s="30">
        <f t="shared" si="144"/>
        <v>122.85714285714285</v>
      </c>
      <c r="CN150" s="30">
        <f t="shared" si="144"/>
        <v>122.85714285714285</v>
      </c>
      <c r="CO150" s="30">
        <f t="shared" si="144"/>
        <v>122.85714285714285</v>
      </c>
      <c r="CP150" s="30">
        <f t="shared" si="144"/>
        <v>122.85714285714285</v>
      </c>
      <c r="CQ150" s="30">
        <f t="shared" si="144"/>
        <v>122.85714285714285</v>
      </c>
      <c r="CR150" s="30">
        <f t="shared" si="144"/>
        <v>122.85714285714285</v>
      </c>
      <c r="CS150" s="30">
        <f t="shared" si="144"/>
        <v>122.85714285714285</v>
      </c>
      <c r="CT150" s="30">
        <f t="shared" si="144"/>
        <v>122.85714285714285</v>
      </c>
      <c r="CU150" s="30">
        <f t="shared" si="144"/>
        <v>122.85714285714285</v>
      </c>
      <c r="CV150" s="30">
        <f t="shared" si="144"/>
        <v>122.85714285714285</v>
      </c>
      <c r="CW150" s="30">
        <f t="shared" si="144"/>
        <v>122.85714285714285</v>
      </c>
      <c r="CX150" s="30">
        <f t="shared" si="144"/>
        <v>122.85714285714285</v>
      </c>
      <c r="CY150" s="30">
        <f t="shared" si="144"/>
        <v>122.85714285714285</v>
      </c>
      <c r="CZ150" s="30">
        <f t="shared" si="144"/>
        <v>122.85714285714285</v>
      </c>
      <c r="DA150" s="30">
        <f t="shared" si="144"/>
        <v>122.85714285714285</v>
      </c>
      <c r="DB150" s="30">
        <f t="shared" si="144"/>
        <v>122.85714285714285</v>
      </c>
      <c r="DC150" s="30">
        <f t="shared" si="144"/>
        <v>122.85714285714285</v>
      </c>
      <c r="DD150" s="30">
        <f t="shared" si="144"/>
        <v>122.85714285714285</v>
      </c>
      <c r="DE150" s="30">
        <f t="shared" si="144"/>
        <v>122.85714285714285</v>
      </c>
      <c r="DF150" s="30">
        <f t="shared" si="144"/>
        <v>122.85714285714285</v>
      </c>
      <c r="DG150" s="30">
        <f t="shared" si="144"/>
        <v>122.85714285714285</v>
      </c>
      <c r="DH150" s="30">
        <f t="shared" si="144"/>
        <v>122.85714285714285</v>
      </c>
      <c r="DI150" s="30">
        <f t="shared" si="144"/>
        <v>122.85714285714285</v>
      </c>
      <c r="DJ150" s="30">
        <f t="shared" si="144"/>
        <v>122.85714285714285</v>
      </c>
      <c r="DK150" s="30">
        <f t="shared" si="144"/>
        <v>122.85714285714285</v>
      </c>
      <c r="DL150" s="30">
        <f t="shared" si="144"/>
        <v>122.85714285714285</v>
      </c>
      <c r="DM150" s="30">
        <f t="shared" si="144"/>
        <v>122.85714285714285</v>
      </c>
      <c r="DN150" s="30">
        <f t="shared" si="144"/>
        <v>122.42864260801481</v>
      </c>
      <c r="DO150" s="30">
        <f t="shared" si="144"/>
        <v>121.34038800705467</v>
      </c>
      <c r="DP150" s="30">
        <f t="shared" si="144"/>
        <v>120.27130969862247</v>
      </c>
      <c r="DQ150" s="30">
        <f t="shared" si="144"/>
        <v>119.22090524710612</v>
      </c>
      <c r="DR150" s="30">
        <f t="shared" si="144"/>
        <v>118.18868961726105</v>
      </c>
      <c r="DS150" s="30">
        <f t="shared" si="144"/>
        <v>117.17419442741331</v>
      </c>
      <c r="DT150" s="30">
        <f t="shared" si="144"/>
        <v>116.17696724079703</v>
      </c>
      <c r="DU150" s="30">
        <f t="shared" si="144"/>
        <v>115.19657089277342</v>
      </c>
      <c r="DV150" s="30">
        <f t="shared" si="144"/>
        <v>114.2325828518297</v>
      </c>
      <c r="DW150" s="30">
        <f t="shared" si="144"/>
        <v>113.28459461239544</v>
      </c>
      <c r="DX150" s="30">
        <f t="shared" si="144"/>
        <v>112.35221111764322</v>
      </c>
      <c r="DY150" s="30">
        <f t="shared" si="144"/>
        <v>111.43505021056041</v>
      </c>
      <c r="DZ150" s="30">
        <f t="shared" si="144"/>
        <v>110.53274211168949</v>
      </c>
      <c r="EA150" s="30">
        <f t="shared" si="144"/>
        <v>109.64492892203737</v>
      </c>
      <c r="EB150" s="30">
        <f t="shared" si="144"/>
        <v>108.77126414975021</v>
      </c>
      <c r="EC150" s="30">
        <f t="shared" si="144"/>
        <v>107.91141225923835</v>
      </c>
      <c r="ED150" s="30">
        <f t="shared" si="144"/>
        <v>107.06504824151882</v>
      </c>
      <c r="EE150" s="30">
        <f t="shared" si="144"/>
        <v>106.23185720461984</v>
      </c>
      <c r="EF150" s="30">
        <f t="shared" si="144"/>
        <v>105.41153398296255</v>
      </c>
      <c r="EG150" s="30">
        <f t="shared" si="144"/>
        <v>104.6037827647023</v>
      </c>
      <c r="EH150" s="30">
        <f t="shared" ref="EH150:GA150" si="145">MIN($J$26,EH145,MAX(EH146,EH147))</f>
        <v>103.80831673607339</v>
      </c>
      <c r="EI150" s="30">
        <f t="shared" si="145"/>
        <v>103.02485774183887</v>
      </c>
      <c r="EJ150" s="30">
        <f t="shared" si="145"/>
        <v>102.25313596100112</v>
      </c>
      <c r="EK150" s="30">
        <f t="shared" si="145"/>
        <v>101.4928895969788</v>
      </c>
      <c r="EL150" s="30">
        <f t="shared" si="145"/>
        <v>100.74386458150296</v>
      </c>
      <c r="EM150" s="30">
        <f t="shared" si="145"/>
        <v>100.00581429152858</v>
      </c>
      <c r="EN150" s="30">
        <f t="shared" si="145"/>
        <v>99.278499278499282</v>
      </c>
      <c r="EO150" s="30">
        <f t="shared" si="145"/>
        <v>98.561687009340432</v>
      </c>
      <c r="EP150" s="30">
        <f t="shared" si="145"/>
        <v>97.855151618592473</v>
      </c>
      <c r="EQ150" s="30">
        <f t="shared" si="145"/>
        <v>97.158673671129179</v>
      </c>
      <c r="ER150" s="30">
        <f t="shared" si="145"/>
        <v>96.47203993493747</v>
      </c>
      <c r="ES150" s="30">
        <f t="shared" si="145"/>
        <v>95.7950431634642</v>
      </c>
      <c r="ET150" s="30">
        <f t="shared" si="145"/>
        <v>95.127481887063766</v>
      </c>
      <c r="EU150" s="30">
        <f t="shared" si="145"/>
        <v>94.469160213104843</v>
      </c>
      <c r="EV150" s="30">
        <f t="shared" si="145"/>
        <v>93.819887634320622</v>
      </c>
      <c r="EW150" s="30">
        <f t="shared" si="145"/>
        <v>93.17947884500785</v>
      </c>
      <c r="EX150" s="30">
        <f t="shared" si="145"/>
        <v>92.547753564702717</v>
      </c>
      <c r="EY150" s="30">
        <f t="shared" si="145"/>
        <v>91.92453636898081</v>
      </c>
      <c r="EZ150" s="30">
        <f t="shared" si="145"/>
        <v>91.309656527047821</v>
      </c>
      <c r="FA150" s="30">
        <f t="shared" si="145"/>
        <v>90.702947845804971</v>
      </c>
      <c r="FB150" s="30">
        <f t="shared" si="145"/>
        <v>90.10424852009011</v>
      </c>
      <c r="FC150" s="30">
        <f t="shared" si="145"/>
        <v>89.51340098881083</v>
      </c>
      <c r="FD150" s="30">
        <f t="shared" si="145"/>
        <v>88.930251796701299</v>
      </c>
      <c r="FE150" s="30">
        <f t="shared" si="145"/>
        <v>88.354651461447574</v>
      </c>
      <c r="FF150" s="30">
        <f t="shared" si="145"/>
        <v>87.786454345939873</v>
      </c>
      <c r="FG150" s="30">
        <f t="shared" si="145"/>
        <v>87.22551853542268</v>
      </c>
      <c r="FH150" s="30">
        <f t="shared" si="145"/>
        <v>86.671705719324763</v>
      </c>
      <c r="FI150" s="30">
        <f t="shared" si="145"/>
        <v>86.124881077562463</v>
      </c>
      <c r="FJ150" s="30">
        <f t="shared" si="145"/>
        <v>85.584913171120064</v>
      </c>
      <c r="FK150" s="30">
        <f t="shared" si="145"/>
        <v>85.051673836720568</v>
      </c>
      <c r="FL150" s="30">
        <f t="shared" si="145"/>
        <v>84.525038085409591</v>
      </c>
      <c r="FM150" s="30">
        <f t="shared" si="145"/>
        <v>84.004884004883991</v>
      </c>
      <c r="FN150" s="30">
        <f t="shared" si="145"/>
        <v>83.49109266540458</v>
      </c>
      <c r="FO150" s="30">
        <f t="shared" si="145"/>
        <v>82.983548029140721</v>
      </c>
      <c r="FP150" s="30">
        <f t="shared" si="145"/>
        <v>82.482136862801511</v>
      </c>
      <c r="FQ150" s="30">
        <f t="shared" si="145"/>
        <v>81.986748653415319</v>
      </c>
      <c r="FR150" s="30">
        <f t="shared" si="145"/>
        <v>81.497275527126263</v>
      </c>
      <c r="FS150" s="30">
        <f t="shared" si="145"/>
        <v>81.013612170882197</v>
      </c>
      <c r="FT150" s="30">
        <f t="shared" si="145"/>
        <v>80.535655756894684</v>
      </c>
      <c r="FU150" s="30">
        <f t="shared" si="145"/>
        <v>80.063305869757485</v>
      </c>
      <c r="FV150" s="30">
        <f t="shared" si="145"/>
        <v>79.596464436114573</v>
      </c>
      <c r="FW150" s="30">
        <f t="shared" si="145"/>
        <v>79.135035656774789</v>
      </c>
      <c r="FX150" s="30">
        <f t="shared" si="145"/>
        <v>78.678925941173773</v>
      </c>
      <c r="FY150" s="30">
        <f t="shared" si="145"/>
        <v>78.228043844089683</v>
      </c>
      <c r="FZ150" s="30">
        <f t="shared" si="145"/>
        <v>77.782300004522227</v>
      </c>
      <c r="GA150" s="30">
        <f t="shared" si="145"/>
        <v>77.341607086649574</v>
      </c>
      <c r="GB150" s="30">
        <f t="shared" ref="GB150:GO150" si="146">MIN($J$26,GB145,MAX(GB146,GB147))</f>
        <v>57.679409792085842</v>
      </c>
      <c r="GC150" s="30">
        <f t="shared" si="146"/>
        <v>45.885020674936641</v>
      </c>
      <c r="GD150" s="30">
        <f t="shared" si="146"/>
        <v>38.024494849007382</v>
      </c>
      <c r="GE150" s="30">
        <f t="shared" si="146"/>
        <v>32.411856709442773</v>
      </c>
      <c r="GF150" s="30">
        <f t="shared" si="146"/>
        <v>28.20411911321002</v>
      </c>
      <c r="GG150" s="30">
        <f t="shared" si="146"/>
        <v>24.932956439805753</v>
      </c>
      <c r="GH150" s="30">
        <f t="shared" si="146"/>
        <v>22.317373816011415</v>
      </c>
      <c r="GI150" s="30">
        <f t="shared" si="146"/>
        <v>20.178556763922614</v>
      </c>
      <c r="GJ150" s="30">
        <f t="shared" si="146"/>
        <v>18.397296025328369</v>
      </c>
      <c r="GK150" s="30">
        <f t="shared" si="146"/>
        <v>16.891062467469972</v>
      </c>
      <c r="GL150" s="30">
        <f t="shared" si="146"/>
        <v>15.600907029478458</v>
      </c>
      <c r="GM150" s="30">
        <f t="shared" si="146"/>
        <v>14.483600690497243</v>
      </c>
      <c r="GN150" s="30">
        <f t="shared" si="146"/>
        <v>13.506721949993716</v>
      </c>
      <c r="GO150" s="30">
        <f t="shared" si="146"/>
        <v>12.645478138762066</v>
      </c>
    </row>
    <row r="151" spans="1:197" x14ac:dyDescent="0.25">
      <c r="I151" t="s">
        <v>33</v>
      </c>
      <c r="J151">
        <f>J86</f>
        <v>21</v>
      </c>
      <c r="K151">
        <f t="shared" ref="K151:BV151" si="147">K86</f>
        <v>27</v>
      </c>
      <c r="L151">
        <f t="shared" si="147"/>
        <v>33</v>
      </c>
      <c r="M151">
        <f t="shared" si="147"/>
        <v>39</v>
      </c>
      <c r="N151">
        <f t="shared" si="147"/>
        <v>45</v>
      </c>
      <c r="O151">
        <f t="shared" si="147"/>
        <v>51</v>
      </c>
      <c r="P151">
        <f t="shared" si="147"/>
        <v>57</v>
      </c>
      <c r="Q151">
        <f t="shared" si="147"/>
        <v>63</v>
      </c>
      <c r="R151">
        <f t="shared" si="147"/>
        <v>69</v>
      </c>
      <c r="S151">
        <f t="shared" si="147"/>
        <v>75</v>
      </c>
      <c r="T151">
        <f t="shared" si="147"/>
        <v>81</v>
      </c>
      <c r="U151">
        <f t="shared" si="147"/>
        <v>87</v>
      </c>
      <c r="V151">
        <f t="shared" si="147"/>
        <v>93</v>
      </c>
      <c r="W151">
        <f t="shared" si="147"/>
        <v>99</v>
      </c>
      <c r="X151">
        <f t="shared" si="147"/>
        <v>105</v>
      </c>
      <c r="Y151">
        <f t="shared" si="147"/>
        <v>111</v>
      </c>
      <c r="Z151">
        <f t="shared" si="147"/>
        <v>117</v>
      </c>
      <c r="AA151">
        <f t="shared" si="147"/>
        <v>123</v>
      </c>
      <c r="AB151">
        <f t="shared" si="147"/>
        <v>129</v>
      </c>
      <c r="AC151">
        <f t="shared" si="147"/>
        <v>135</v>
      </c>
      <c r="AD151">
        <f t="shared" si="147"/>
        <v>141</v>
      </c>
      <c r="AE151">
        <f t="shared" si="147"/>
        <v>147</v>
      </c>
      <c r="AF151">
        <f t="shared" si="147"/>
        <v>153</v>
      </c>
      <c r="AG151">
        <f t="shared" si="147"/>
        <v>159</v>
      </c>
      <c r="AH151">
        <f t="shared" si="147"/>
        <v>165</v>
      </c>
      <c r="AI151">
        <f t="shared" si="147"/>
        <v>171</v>
      </c>
      <c r="AJ151">
        <f t="shared" si="147"/>
        <v>177</v>
      </c>
      <c r="AK151">
        <f t="shared" si="147"/>
        <v>183</v>
      </c>
      <c r="AL151">
        <f t="shared" si="147"/>
        <v>189</v>
      </c>
      <c r="AM151">
        <f t="shared" si="147"/>
        <v>195</v>
      </c>
      <c r="AN151">
        <f t="shared" si="147"/>
        <v>201</v>
      </c>
      <c r="AO151">
        <f t="shared" si="147"/>
        <v>207</v>
      </c>
      <c r="AP151">
        <f t="shared" si="147"/>
        <v>213</v>
      </c>
      <c r="AQ151">
        <f t="shared" si="147"/>
        <v>219</v>
      </c>
      <c r="AR151">
        <f t="shared" si="147"/>
        <v>225</v>
      </c>
      <c r="AS151">
        <f t="shared" si="147"/>
        <v>231</v>
      </c>
      <c r="AT151">
        <f t="shared" si="147"/>
        <v>237</v>
      </c>
      <c r="AU151">
        <f t="shared" si="147"/>
        <v>243</v>
      </c>
      <c r="AV151">
        <f t="shared" si="147"/>
        <v>249</v>
      </c>
      <c r="AW151">
        <f t="shared" si="147"/>
        <v>255</v>
      </c>
      <c r="AX151">
        <f t="shared" si="147"/>
        <v>261</v>
      </c>
      <c r="AY151">
        <f t="shared" si="147"/>
        <v>267</v>
      </c>
      <c r="AZ151">
        <f t="shared" si="147"/>
        <v>273</v>
      </c>
      <c r="BA151">
        <f t="shared" si="147"/>
        <v>279</v>
      </c>
      <c r="BB151">
        <f t="shared" si="147"/>
        <v>285</v>
      </c>
      <c r="BC151">
        <f t="shared" si="147"/>
        <v>291</v>
      </c>
      <c r="BD151">
        <f t="shared" si="147"/>
        <v>297</v>
      </c>
      <c r="BE151">
        <f t="shared" si="147"/>
        <v>303</v>
      </c>
      <c r="BF151">
        <f t="shared" si="147"/>
        <v>309</v>
      </c>
      <c r="BG151">
        <f t="shared" si="147"/>
        <v>315</v>
      </c>
      <c r="BH151">
        <f t="shared" si="147"/>
        <v>321</v>
      </c>
      <c r="BI151">
        <f t="shared" si="147"/>
        <v>327</v>
      </c>
      <c r="BJ151">
        <f t="shared" si="147"/>
        <v>333</v>
      </c>
      <c r="BK151">
        <f t="shared" si="147"/>
        <v>339</v>
      </c>
      <c r="BL151">
        <f t="shared" si="147"/>
        <v>345</v>
      </c>
      <c r="BM151">
        <f t="shared" si="147"/>
        <v>351</v>
      </c>
      <c r="BN151">
        <f t="shared" si="147"/>
        <v>357</v>
      </c>
      <c r="BO151">
        <f t="shared" si="147"/>
        <v>363</v>
      </c>
      <c r="BP151">
        <f t="shared" si="147"/>
        <v>369</v>
      </c>
      <c r="BQ151">
        <f t="shared" si="147"/>
        <v>375</v>
      </c>
      <c r="BR151">
        <f t="shared" si="147"/>
        <v>381</v>
      </c>
      <c r="BS151">
        <f t="shared" si="147"/>
        <v>387</v>
      </c>
      <c r="BT151">
        <f t="shared" si="147"/>
        <v>393</v>
      </c>
      <c r="BU151">
        <f t="shared" si="147"/>
        <v>399</v>
      </c>
      <c r="BV151">
        <f t="shared" si="147"/>
        <v>405</v>
      </c>
      <c r="BW151">
        <f t="shared" ref="BW151:EH151" si="148">BW86</f>
        <v>411</v>
      </c>
      <c r="BX151">
        <f t="shared" si="148"/>
        <v>417</v>
      </c>
      <c r="BY151">
        <f t="shared" si="148"/>
        <v>423</v>
      </c>
      <c r="BZ151">
        <f t="shared" si="148"/>
        <v>429</v>
      </c>
      <c r="CA151">
        <f t="shared" si="148"/>
        <v>435</v>
      </c>
      <c r="CB151">
        <f t="shared" si="148"/>
        <v>441</v>
      </c>
      <c r="CC151">
        <f t="shared" si="148"/>
        <v>447</v>
      </c>
      <c r="CD151">
        <f t="shared" si="148"/>
        <v>453</v>
      </c>
      <c r="CE151">
        <f t="shared" si="148"/>
        <v>459</v>
      </c>
      <c r="CF151">
        <f t="shared" si="148"/>
        <v>465</v>
      </c>
      <c r="CG151">
        <f t="shared" si="148"/>
        <v>471</v>
      </c>
      <c r="CH151">
        <f t="shared" si="148"/>
        <v>477</v>
      </c>
      <c r="CI151">
        <f t="shared" si="148"/>
        <v>483</v>
      </c>
      <c r="CJ151">
        <f t="shared" si="148"/>
        <v>489</v>
      </c>
      <c r="CK151">
        <f t="shared" si="148"/>
        <v>495</v>
      </c>
      <c r="CL151">
        <f t="shared" si="148"/>
        <v>501</v>
      </c>
      <c r="CM151">
        <f t="shared" si="148"/>
        <v>507</v>
      </c>
      <c r="CN151">
        <f t="shared" si="148"/>
        <v>513</v>
      </c>
      <c r="CO151">
        <f t="shared" si="148"/>
        <v>519</v>
      </c>
      <c r="CP151">
        <f t="shared" si="148"/>
        <v>525</v>
      </c>
      <c r="CQ151">
        <f t="shared" si="148"/>
        <v>531</v>
      </c>
      <c r="CR151">
        <f t="shared" si="148"/>
        <v>537</v>
      </c>
      <c r="CS151">
        <f t="shared" si="148"/>
        <v>543</v>
      </c>
      <c r="CT151">
        <f t="shared" si="148"/>
        <v>549</v>
      </c>
      <c r="CU151">
        <f t="shared" si="148"/>
        <v>555</v>
      </c>
      <c r="CV151">
        <f t="shared" si="148"/>
        <v>561</v>
      </c>
      <c r="CW151">
        <f t="shared" si="148"/>
        <v>567</v>
      </c>
      <c r="CX151">
        <f t="shared" si="148"/>
        <v>573</v>
      </c>
      <c r="CY151">
        <f t="shared" si="148"/>
        <v>579</v>
      </c>
      <c r="CZ151">
        <f t="shared" si="148"/>
        <v>585</v>
      </c>
      <c r="DA151">
        <f t="shared" si="148"/>
        <v>591</v>
      </c>
      <c r="DB151">
        <f t="shared" si="148"/>
        <v>597</v>
      </c>
      <c r="DC151">
        <f t="shared" si="148"/>
        <v>603</v>
      </c>
      <c r="DD151">
        <f t="shared" si="148"/>
        <v>609</v>
      </c>
      <c r="DE151">
        <f t="shared" si="148"/>
        <v>615</v>
      </c>
      <c r="DF151">
        <f t="shared" si="148"/>
        <v>621</v>
      </c>
      <c r="DG151">
        <f t="shared" si="148"/>
        <v>627</v>
      </c>
      <c r="DH151">
        <f t="shared" si="148"/>
        <v>633</v>
      </c>
      <c r="DI151">
        <f t="shared" si="148"/>
        <v>639</v>
      </c>
      <c r="DJ151">
        <f t="shared" si="148"/>
        <v>645</v>
      </c>
      <c r="DK151">
        <f t="shared" si="148"/>
        <v>651</v>
      </c>
      <c r="DL151">
        <f t="shared" si="148"/>
        <v>657</v>
      </c>
      <c r="DM151">
        <f t="shared" si="148"/>
        <v>663</v>
      </c>
      <c r="DN151">
        <f t="shared" si="148"/>
        <v>669</v>
      </c>
      <c r="DO151">
        <f t="shared" si="148"/>
        <v>675</v>
      </c>
      <c r="DP151">
        <f t="shared" si="148"/>
        <v>681</v>
      </c>
      <c r="DQ151">
        <f t="shared" si="148"/>
        <v>687</v>
      </c>
      <c r="DR151">
        <f t="shared" si="148"/>
        <v>693</v>
      </c>
      <c r="DS151">
        <f t="shared" si="148"/>
        <v>699</v>
      </c>
      <c r="DT151">
        <f t="shared" si="148"/>
        <v>705</v>
      </c>
      <c r="DU151">
        <f t="shared" si="148"/>
        <v>711</v>
      </c>
      <c r="DV151">
        <f t="shared" si="148"/>
        <v>717</v>
      </c>
      <c r="DW151">
        <f t="shared" si="148"/>
        <v>723</v>
      </c>
      <c r="DX151">
        <f t="shared" si="148"/>
        <v>729</v>
      </c>
      <c r="DY151">
        <f t="shared" si="148"/>
        <v>735</v>
      </c>
      <c r="DZ151">
        <f t="shared" si="148"/>
        <v>741</v>
      </c>
      <c r="EA151">
        <f t="shared" si="148"/>
        <v>747</v>
      </c>
      <c r="EB151">
        <f t="shared" si="148"/>
        <v>753</v>
      </c>
      <c r="EC151">
        <f t="shared" si="148"/>
        <v>759</v>
      </c>
      <c r="ED151">
        <f t="shared" si="148"/>
        <v>765</v>
      </c>
      <c r="EE151">
        <f t="shared" si="148"/>
        <v>771</v>
      </c>
      <c r="EF151">
        <f t="shared" si="148"/>
        <v>777</v>
      </c>
      <c r="EG151">
        <f t="shared" si="148"/>
        <v>783</v>
      </c>
      <c r="EH151">
        <f t="shared" si="148"/>
        <v>789</v>
      </c>
      <c r="EI151">
        <f t="shared" ref="EI151:GA151" si="149">EI86</f>
        <v>795</v>
      </c>
      <c r="EJ151">
        <f t="shared" si="149"/>
        <v>801</v>
      </c>
      <c r="EK151">
        <f t="shared" si="149"/>
        <v>807</v>
      </c>
      <c r="EL151">
        <f t="shared" si="149"/>
        <v>813</v>
      </c>
      <c r="EM151">
        <f t="shared" si="149"/>
        <v>819</v>
      </c>
      <c r="EN151">
        <f t="shared" si="149"/>
        <v>825</v>
      </c>
      <c r="EO151">
        <f t="shared" si="149"/>
        <v>831</v>
      </c>
      <c r="EP151">
        <f t="shared" si="149"/>
        <v>837</v>
      </c>
      <c r="EQ151">
        <f t="shared" si="149"/>
        <v>843</v>
      </c>
      <c r="ER151">
        <f t="shared" si="149"/>
        <v>849</v>
      </c>
      <c r="ES151">
        <f t="shared" si="149"/>
        <v>855</v>
      </c>
      <c r="ET151">
        <f t="shared" si="149"/>
        <v>861</v>
      </c>
      <c r="EU151">
        <f t="shared" si="149"/>
        <v>867</v>
      </c>
      <c r="EV151">
        <f t="shared" si="149"/>
        <v>873</v>
      </c>
      <c r="EW151">
        <f t="shared" si="149"/>
        <v>879</v>
      </c>
      <c r="EX151">
        <f t="shared" si="149"/>
        <v>885</v>
      </c>
      <c r="EY151">
        <f t="shared" si="149"/>
        <v>891</v>
      </c>
      <c r="EZ151">
        <f t="shared" si="149"/>
        <v>897</v>
      </c>
      <c r="FA151">
        <f t="shared" si="149"/>
        <v>903</v>
      </c>
      <c r="FB151">
        <f t="shared" si="149"/>
        <v>909</v>
      </c>
      <c r="FC151">
        <f t="shared" si="149"/>
        <v>915</v>
      </c>
      <c r="FD151">
        <f t="shared" si="149"/>
        <v>921</v>
      </c>
      <c r="FE151">
        <f t="shared" si="149"/>
        <v>927</v>
      </c>
      <c r="FF151">
        <f t="shared" si="149"/>
        <v>933</v>
      </c>
      <c r="FG151">
        <f t="shared" si="149"/>
        <v>939</v>
      </c>
      <c r="FH151">
        <f t="shared" si="149"/>
        <v>945</v>
      </c>
      <c r="FI151">
        <f t="shared" si="149"/>
        <v>951</v>
      </c>
      <c r="FJ151">
        <f t="shared" si="149"/>
        <v>957</v>
      </c>
      <c r="FK151">
        <f t="shared" si="149"/>
        <v>963</v>
      </c>
      <c r="FL151">
        <f t="shared" si="149"/>
        <v>969</v>
      </c>
      <c r="FM151">
        <f t="shared" si="149"/>
        <v>975</v>
      </c>
      <c r="FN151">
        <f t="shared" si="149"/>
        <v>981</v>
      </c>
      <c r="FO151">
        <f t="shared" si="149"/>
        <v>987</v>
      </c>
      <c r="FP151">
        <f t="shared" si="149"/>
        <v>993</v>
      </c>
      <c r="FQ151">
        <f t="shared" si="149"/>
        <v>999</v>
      </c>
      <c r="FR151">
        <f t="shared" si="149"/>
        <v>1005</v>
      </c>
      <c r="FS151">
        <f t="shared" si="149"/>
        <v>1011</v>
      </c>
      <c r="FT151">
        <f t="shared" si="149"/>
        <v>1017</v>
      </c>
      <c r="FU151">
        <f t="shared" si="149"/>
        <v>1023</v>
      </c>
      <c r="FV151">
        <f t="shared" si="149"/>
        <v>1029</v>
      </c>
      <c r="FW151">
        <f t="shared" si="149"/>
        <v>1035</v>
      </c>
      <c r="FX151">
        <f t="shared" si="149"/>
        <v>1041</v>
      </c>
      <c r="FY151">
        <f t="shared" si="149"/>
        <v>1047</v>
      </c>
      <c r="FZ151">
        <f t="shared" si="149"/>
        <v>1053</v>
      </c>
      <c r="GA151">
        <f t="shared" si="149"/>
        <v>1059</v>
      </c>
      <c r="GB151">
        <f t="shared" ref="GB151:GO151" si="150">GB86</f>
        <v>1420</v>
      </c>
      <c r="GC151">
        <f t="shared" si="150"/>
        <v>1785</v>
      </c>
      <c r="GD151">
        <f t="shared" si="150"/>
        <v>2154</v>
      </c>
      <c r="GE151">
        <f t="shared" si="150"/>
        <v>2527</v>
      </c>
      <c r="GF151">
        <f t="shared" si="150"/>
        <v>2904</v>
      </c>
      <c r="GG151">
        <f t="shared" si="150"/>
        <v>3285</v>
      </c>
      <c r="GH151">
        <f t="shared" si="150"/>
        <v>3670</v>
      </c>
      <c r="GI151">
        <f t="shared" si="150"/>
        <v>4059</v>
      </c>
      <c r="GJ151">
        <f t="shared" si="150"/>
        <v>4452</v>
      </c>
      <c r="GK151">
        <f t="shared" si="150"/>
        <v>4849</v>
      </c>
      <c r="GL151">
        <f t="shared" si="150"/>
        <v>5250</v>
      </c>
      <c r="GM151">
        <f t="shared" si="150"/>
        <v>5655</v>
      </c>
      <c r="GN151">
        <f t="shared" si="150"/>
        <v>6064</v>
      </c>
      <c r="GO151">
        <f t="shared" si="150"/>
        <v>6477</v>
      </c>
    </row>
    <row r="152" spans="1:197" x14ac:dyDescent="0.25">
      <c r="I152" t="s">
        <v>59</v>
      </c>
      <c r="J152" s="53">
        <f>$L$2/J150/$N$2/J86/$G$137</f>
        <v>15.873015873015875</v>
      </c>
      <c r="K152" s="53">
        <f t="shared" ref="K152:BV152" si="151">$L$2/K150/$N$2/K86/$G$137</f>
        <v>12.345679012345681</v>
      </c>
      <c r="L152" s="53">
        <f t="shared" si="151"/>
        <v>10.101010101010102</v>
      </c>
      <c r="M152" s="53">
        <f t="shared" si="151"/>
        <v>8.5470085470085486</v>
      </c>
      <c r="N152" s="53">
        <f t="shared" si="151"/>
        <v>7.4074074074074083</v>
      </c>
      <c r="O152" s="53">
        <f t="shared" si="151"/>
        <v>6.5359477124183014</v>
      </c>
      <c r="P152" s="53">
        <f t="shared" si="151"/>
        <v>5.84795321637427</v>
      </c>
      <c r="Q152" s="53">
        <f t="shared" si="151"/>
        <v>5.291005291005292</v>
      </c>
      <c r="R152" s="53">
        <f t="shared" si="151"/>
        <v>4.8309178743961354</v>
      </c>
      <c r="S152" s="53">
        <f t="shared" si="151"/>
        <v>4.4444444444444446</v>
      </c>
      <c r="T152" s="53">
        <f t="shared" si="151"/>
        <v>4.1152263374485605</v>
      </c>
      <c r="U152" s="53">
        <f t="shared" si="151"/>
        <v>3.8314176245210732</v>
      </c>
      <c r="V152" s="53">
        <f t="shared" si="151"/>
        <v>3.5842293906810041</v>
      </c>
      <c r="W152" s="53">
        <f t="shared" si="151"/>
        <v>3.3670033670033672</v>
      </c>
      <c r="X152" s="53">
        <f t="shared" si="151"/>
        <v>3.1746031746031749</v>
      </c>
      <c r="Y152" s="53">
        <f t="shared" si="151"/>
        <v>3.0030030030030033</v>
      </c>
      <c r="Z152" s="53">
        <f t="shared" si="151"/>
        <v>2.9999999999999996</v>
      </c>
      <c r="AA152" s="53">
        <f t="shared" si="151"/>
        <v>3</v>
      </c>
      <c r="AB152" s="53">
        <f t="shared" si="151"/>
        <v>3</v>
      </c>
      <c r="AC152" s="53">
        <f t="shared" si="151"/>
        <v>3</v>
      </c>
      <c r="AD152" s="53">
        <f t="shared" si="151"/>
        <v>3</v>
      </c>
      <c r="AE152" s="53">
        <f t="shared" si="151"/>
        <v>2.9999999999999996</v>
      </c>
      <c r="AF152" s="53">
        <f t="shared" si="151"/>
        <v>3</v>
      </c>
      <c r="AG152" s="53">
        <f t="shared" si="151"/>
        <v>2.9999999999999996</v>
      </c>
      <c r="AH152" s="53">
        <f t="shared" si="151"/>
        <v>2.9999999999999996</v>
      </c>
      <c r="AI152" s="53">
        <f t="shared" si="151"/>
        <v>3</v>
      </c>
      <c r="AJ152" s="53">
        <f t="shared" si="151"/>
        <v>3</v>
      </c>
      <c r="AK152" s="53">
        <f t="shared" si="151"/>
        <v>3</v>
      </c>
      <c r="AL152" s="53">
        <f t="shared" si="151"/>
        <v>3</v>
      </c>
      <c r="AM152" s="53">
        <f t="shared" si="151"/>
        <v>3</v>
      </c>
      <c r="AN152" s="53">
        <f t="shared" si="151"/>
        <v>3</v>
      </c>
      <c r="AO152" s="53">
        <f t="shared" si="151"/>
        <v>3.0000000000000004</v>
      </c>
      <c r="AP152" s="53">
        <f t="shared" si="151"/>
        <v>3.0000000000000004</v>
      </c>
      <c r="AQ152" s="53">
        <f t="shared" si="151"/>
        <v>3</v>
      </c>
      <c r="AR152" s="53">
        <f t="shared" si="151"/>
        <v>2.9629629629629632</v>
      </c>
      <c r="AS152" s="53">
        <f t="shared" si="151"/>
        <v>2.8860028860028861</v>
      </c>
      <c r="AT152" s="53">
        <f t="shared" si="151"/>
        <v>2.8129395218002817</v>
      </c>
      <c r="AU152" s="53">
        <f t="shared" si="151"/>
        <v>2.7434842249657065</v>
      </c>
      <c r="AV152" s="53">
        <f t="shared" si="151"/>
        <v>2.6773761713520754</v>
      </c>
      <c r="AW152" s="53">
        <f t="shared" si="151"/>
        <v>2.6143790849673207</v>
      </c>
      <c r="AX152" s="53">
        <f t="shared" si="151"/>
        <v>2.554278416347382</v>
      </c>
      <c r="AY152" s="53">
        <f t="shared" si="151"/>
        <v>2.4968789013732837</v>
      </c>
      <c r="AZ152" s="53">
        <f t="shared" si="151"/>
        <v>2.4420024420024422</v>
      </c>
      <c r="BA152" s="53">
        <f t="shared" si="151"/>
        <v>2.3894862604540026</v>
      </c>
      <c r="BB152" s="53">
        <f t="shared" si="151"/>
        <v>2.3391812865497079</v>
      </c>
      <c r="BC152" s="53">
        <f t="shared" si="151"/>
        <v>2.2909507445589923</v>
      </c>
      <c r="BD152" s="53">
        <f t="shared" si="151"/>
        <v>2.2446689113355784</v>
      </c>
      <c r="BE152" s="53">
        <f t="shared" si="151"/>
        <v>2.2002200220022003</v>
      </c>
      <c r="BF152" s="53">
        <f t="shared" si="151"/>
        <v>2.1574973031283715</v>
      </c>
      <c r="BG152" s="53">
        <f t="shared" si="151"/>
        <v>2.1164021164021167</v>
      </c>
      <c r="BH152" s="53">
        <f t="shared" si="151"/>
        <v>2.0768431983385258</v>
      </c>
      <c r="BI152" s="53">
        <f t="shared" si="151"/>
        <v>2.0387359836901124</v>
      </c>
      <c r="BJ152" s="53">
        <f t="shared" si="151"/>
        <v>2.0020020020020022</v>
      </c>
      <c r="BK152" s="53">
        <f t="shared" si="151"/>
        <v>1.9665683382497543</v>
      </c>
      <c r="BL152" s="53">
        <f t="shared" si="151"/>
        <v>1.9323671497584543</v>
      </c>
      <c r="BM152" s="53">
        <f t="shared" si="151"/>
        <v>1.8993352326685662</v>
      </c>
      <c r="BN152" s="53">
        <f t="shared" si="151"/>
        <v>1.8674136321195147</v>
      </c>
      <c r="BO152" s="53">
        <f t="shared" si="151"/>
        <v>1.8365472910927458</v>
      </c>
      <c r="BP152" s="53">
        <f t="shared" si="151"/>
        <v>1.8066847335140019</v>
      </c>
      <c r="BQ152" s="53">
        <f t="shared" si="151"/>
        <v>1.7777777777777779</v>
      </c>
      <c r="BR152" s="53">
        <f t="shared" si="151"/>
        <v>1.7497812773403327</v>
      </c>
      <c r="BS152" s="53">
        <f t="shared" si="151"/>
        <v>1.7226528854435834</v>
      </c>
      <c r="BT152" s="53">
        <f t="shared" si="151"/>
        <v>1.6963528413910096</v>
      </c>
      <c r="BU152" s="53">
        <f t="shared" si="151"/>
        <v>1.6708437761069341</v>
      </c>
      <c r="BV152" s="53">
        <f t="shared" si="151"/>
        <v>1.6460905349794241</v>
      </c>
      <c r="BW152" s="53">
        <f t="shared" ref="BW152:EH152" si="152">$L$2/BW150/$N$2/BW86/$G$137</f>
        <v>1.6220600162206003</v>
      </c>
      <c r="BX152" s="53">
        <f t="shared" si="152"/>
        <v>1.598721023181455</v>
      </c>
      <c r="BY152" s="53">
        <f t="shared" si="152"/>
        <v>1.5760441292356189</v>
      </c>
      <c r="BZ152" s="53">
        <f t="shared" si="152"/>
        <v>1.5540015540015542</v>
      </c>
      <c r="CA152" s="53">
        <f t="shared" si="152"/>
        <v>1.5325670498084294</v>
      </c>
      <c r="CB152" s="53">
        <f t="shared" si="152"/>
        <v>1.5117157974300832</v>
      </c>
      <c r="CC152" s="53">
        <f t="shared" si="152"/>
        <v>1.4914243102162568</v>
      </c>
      <c r="CD152" s="53">
        <f t="shared" si="152"/>
        <v>1.4716703458425315</v>
      </c>
      <c r="CE152" s="53">
        <f t="shared" si="152"/>
        <v>1.4524328249818448</v>
      </c>
      <c r="CF152" s="53">
        <f t="shared" si="152"/>
        <v>1.4336917562724016</v>
      </c>
      <c r="CG152" s="53">
        <f t="shared" si="152"/>
        <v>1.4154281670205238</v>
      </c>
      <c r="CH152" s="53">
        <f t="shared" si="152"/>
        <v>1.3976240391334733</v>
      </c>
      <c r="CI152" s="53">
        <f t="shared" si="152"/>
        <v>1.3802622498274675</v>
      </c>
      <c r="CJ152" s="53">
        <f t="shared" si="152"/>
        <v>1.36332651670075</v>
      </c>
      <c r="CK152" s="53">
        <f t="shared" si="152"/>
        <v>1.3468013468013469</v>
      </c>
      <c r="CL152" s="53">
        <f t="shared" si="152"/>
        <v>1.3306719893546242</v>
      </c>
      <c r="CM152" s="53">
        <f t="shared" si="152"/>
        <v>1.3149243918474689</v>
      </c>
      <c r="CN152" s="53">
        <f t="shared" si="152"/>
        <v>1.2995451591942822</v>
      </c>
      <c r="CO152" s="53">
        <f t="shared" si="152"/>
        <v>1.2845215157353886</v>
      </c>
      <c r="CP152" s="53">
        <f t="shared" si="152"/>
        <v>1.26984126984127</v>
      </c>
      <c r="CQ152" s="53">
        <f t="shared" si="152"/>
        <v>1.25549278091651</v>
      </c>
      <c r="CR152" s="53">
        <f t="shared" si="152"/>
        <v>1.2414649286157668</v>
      </c>
      <c r="CS152" s="53">
        <f t="shared" si="152"/>
        <v>1.2277470841006755</v>
      </c>
      <c r="CT152" s="53">
        <f t="shared" si="152"/>
        <v>1.2143290831815423</v>
      </c>
      <c r="CU152" s="53">
        <f t="shared" si="152"/>
        <v>1.2012012012012014</v>
      </c>
      <c r="CV152" s="53">
        <f t="shared" si="152"/>
        <v>1.1883541295306002</v>
      </c>
      <c r="CW152" s="53">
        <f t="shared" si="152"/>
        <v>1.1757789535567316</v>
      </c>
      <c r="CX152" s="53">
        <f t="shared" si="152"/>
        <v>1.1634671320535197</v>
      </c>
      <c r="CY152" s="53">
        <f t="shared" si="152"/>
        <v>1.1514104778353484</v>
      </c>
      <c r="CZ152" s="53">
        <f t="shared" si="152"/>
        <v>1.1396011396011396</v>
      </c>
      <c r="DA152" s="53">
        <f t="shared" si="152"/>
        <v>1.1280315848843769</v>
      </c>
      <c r="DB152" s="53">
        <f t="shared" si="152"/>
        <v>1.1166945840312676</v>
      </c>
      <c r="DC152" s="53">
        <f t="shared" si="152"/>
        <v>1.105583195135434</v>
      </c>
      <c r="DD152" s="53">
        <f t="shared" si="152"/>
        <v>1.0946907498631637</v>
      </c>
      <c r="DE152" s="53">
        <f t="shared" si="152"/>
        <v>1.0840108401084012</v>
      </c>
      <c r="DF152" s="53">
        <f t="shared" si="152"/>
        <v>1.0735373054213635</v>
      </c>
      <c r="DG152" s="53">
        <f t="shared" si="152"/>
        <v>1.063264221158958</v>
      </c>
      <c r="DH152" s="53">
        <f t="shared" si="152"/>
        <v>1.0531858873091102</v>
      </c>
      <c r="DI152" s="53">
        <f t="shared" si="152"/>
        <v>1.0432968179447053</v>
      </c>
      <c r="DJ152" s="53">
        <f t="shared" si="152"/>
        <v>1.03359173126615</v>
      </c>
      <c r="DK152" s="53">
        <f t="shared" si="152"/>
        <v>1.0240655401945726</v>
      </c>
      <c r="DL152" s="53">
        <f t="shared" si="152"/>
        <v>1.0147133434804669</v>
      </c>
      <c r="DM152" s="53">
        <f t="shared" si="152"/>
        <v>1.0055304172951234</v>
      </c>
      <c r="DN152" s="53">
        <f t="shared" si="152"/>
        <v>0.99999999999999978</v>
      </c>
      <c r="DO152" s="53">
        <f t="shared" si="152"/>
        <v>1</v>
      </c>
      <c r="DP152" s="53">
        <f t="shared" si="152"/>
        <v>1</v>
      </c>
      <c r="DQ152" s="53">
        <f t="shared" si="152"/>
        <v>0.99999999999999989</v>
      </c>
      <c r="DR152" s="53">
        <f t="shared" si="152"/>
        <v>0.99999999999999989</v>
      </c>
      <c r="DS152" s="53">
        <f t="shared" si="152"/>
        <v>1</v>
      </c>
      <c r="DT152" s="53">
        <f t="shared" si="152"/>
        <v>0.99999999999999989</v>
      </c>
      <c r="DU152" s="53">
        <f t="shared" si="152"/>
        <v>1</v>
      </c>
      <c r="DV152" s="53">
        <f t="shared" si="152"/>
        <v>1</v>
      </c>
      <c r="DW152" s="53">
        <f t="shared" si="152"/>
        <v>1</v>
      </c>
      <c r="DX152" s="53">
        <f t="shared" si="152"/>
        <v>0.99999999999999989</v>
      </c>
      <c r="DY152" s="53">
        <f t="shared" si="152"/>
        <v>1</v>
      </c>
      <c r="DZ152" s="53">
        <f t="shared" si="152"/>
        <v>1</v>
      </c>
      <c r="EA152" s="53">
        <f t="shared" si="152"/>
        <v>0.99999999999999989</v>
      </c>
      <c r="EB152" s="53">
        <f t="shared" si="152"/>
        <v>0.99999999999999989</v>
      </c>
      <c r="EC152" s="53">
        <f t="shared" si="152"/>
        <v>1</v>
      </c>
      <c r="ED152" s="53">
        <f t="shared" si="152"/>
        <v>1</v>
      </c>
      <c r="EE152" s="53">
        <f t="shared" si="152"/>
        <v>1.0000000000000002</v>
      </c>
      <c r="EF152" s="53">
        <f t="shared" si="152"/>
        <v>1</v>
      </c>
      <c r="EG152" s="53">
        <f t="shared" si="152"/>
        <v>1</v>
      </c>
      <c r="EH152" s="53">
        <f t="shared" si="152"/>
        <v>0.99999999999999989</v>
      </c>
      <c r="EI152" s="53">
        <f t="shared" ref="EI152:GA152" si="153">$L$2/EI150/$N$2/EI86/$G$137</f>
        <v>1</v>
      </c>
      <c r="EJ152" s="53">
        <f t="shared" si="153"/>
        <v>1</v>
      </c>
      <c r="EK152" s="53">
        <f t="shared" si="153"/>
        <v>1.0000000000000002</v>
      </c>
      <c r="EL152" s="53">
        <f t="shared" si="153"/>
        <v>1</v>
      </c>
      <c r="EM152" s="53">
        <f t="shared" si="153"/>
        <v>0.99999999999999989</v>
      </c>
      <c r="EN152" s="53">
        <f t="shared" si="153"/>
        <v>0.99999999999999989</v>
      </c>
      <c r="EO152" s="53">
        <f t="shared" si="153"/>
        <v>1</v>
      </c>
      <c r="EP152" s="53">
        <f t="shared" si="153"/>
        <v>1</v>
      </c>
      <c r="EQ152" s="53">
        <f t="shared" si="153"/>
        <v>1.0000000000000002</v>
      </c>
      <c r="ER152" s="53">
        <f t="shared" si="153"/>
        <v>0.99999999999999978</v>
      </c>
      <c r="ES152" s="53">
        <f t="shared" si="153"/>
        <v>1</v>
      </c>
      <c r="ET152" s="53">
        <f t="shared" si="153"/>
        <v>0.99999999999999989</v>
      </c>
      <c r="EU152" s="53">
        <f t="shared" si="153"/>
        <v>1</v>
      </c>
      <c r="EV152" s="53">
        <f t="shared" si="153"/>
        <v>1</v>
      </c>
      <c r="EW152" s="53">
        <f t="shared" si="153"/>
        <v>0.99999999999999989</v>
      </c>
      <c r="EX152" s="53">
        <f t="shared" si="153"/>
        <v>1</v>
      </c>
      <c r="EY152" s="53">
        <f t="shared" si="153"/>
        <v>1</v>
      </c>
      <c r="EZ152" s="53">
        <f t="shared" si="153"/>
        <v>1.0000000000000002</v>
      </c>
      <c r="FA152" s="53">
        <f t="shared" si="153"/>
        <v>1.0000000000000002</v>
      </c>
      <c r="FB152" s="53">
        <f t="shared" si="153"/>
        <v>0.99999999999999989</v>
      </c>
      <c r="FC152" s="53">
        <f t="shared" si="153"/>
        <v>0.99999999999999989</v>
      </c>
      <c r="FD152" s="53">
        <f t="shared" si="153"/>
        <v>1</v>
      </c>
      <c r="FE152" s="53">
        <f t="shared" si="153"/>
        <v>1</v>
      </c>
      <c r="FF152" s="53">
        <f t="shared" si="153"/>
        <v>0.99999999999999989</v>
      </c>
      <c r="FG152" s="53">
        <f t="shared" si="153"/>
        <v>1</v>
      </c>
      <c r="FH152" s="53">
        <f t="shared" si="153"/>
        <v>1</v>
      </c>
      <c r="FI152" s="53">
        <f t="shared" si="153"/>
        <v>1</v>
      </c>
      <c r="FJ152" s="53">
        <f t="shared" si="153"/>
        <v>1</v>
      </c>
      <c r="FK152" s="53">
        <f t="shared" si="153"/>
        <v>0.99999999999999989</v>
      </c>
      <c r="FL152" s="53">
        <f t="shared" si="153"/>
        <v>1.0000000000000002</v>
      </c>
      <c r="FM152" s="53">
        <f t="shared" si="153"/>
        <v>1.0000000000000002</v>
      </c>
      <c r="FN152" s="53">
        <f t="shared" si="153"/>
        <v>1.0000000000000002</v>
      </c>
      <c r="FO152" s="53">
        <f t="shared" si="153"/>
        <v>1.0000000000000002</v>
      </c>
      <c r="FP152" s="53">
        <f t="shared" si="153"/>
        <v>1</v>
      </c>
      <c r="FQ152" s="53">
        <f t="shared" si="153"/>
        <v>0.99999999999999989</v>
      </c>
      <c r="FR152" s="53">
        <f t="shared" si="153"/>
        <v>1.0000000000000002</v>
      </c>
      <c r="FS152" s="53">
        <f t="shared" si="153"/>
        <v>1</v>
      </c>
      <c r="FT152" s="53">
        <f t="shared" si="153"/>
        <v>1.0000000000000002</v>
      </c>
      <c r="FU152" s="53">
        <f t="shared" si="153"/>
        <v>1</v>
      </c>
      <c r="FV152" s="53">
        <f t="shared" si="153"/>
        <v>1</v>
      </c>
      <c r="FW152" s="53">
        <f t="shared" si="153"/>
        <v>1</v>
      </c>
      <c r="FX152" s="53">
        <f t="shared" si="153"/>
        <v>1</v>
      </c>
      <c r="FY152" s="53">
        <f t="shared" si="153"/>
        <v>1</v>
      </c>
      <c r="FZ152" s="53">
        <f t="shared" si="153"/>
        <v>1</v>
      </c>
      <c r="GA152" s="53">
        <f t="shared" si="153"/>
        <v>1</v>
      </c>
      <c r="GB152" s="53">
        <f t="shared" ref="GB152:GO152" si="154">$L$2/GB150/$N$2/GB86/$G$137</f>
        <v>1</v>
      </c>
      <c r="GC152" s="53">
        <f t="shared" si="154"/>
        <v>0.99999999999999989</v>
      </c>
      <c r="GD152" s="53">
        <f t="shared" si="154"/>
        <v>1</v>
      </c>
      <c r="GE152" s="53">
        <f t="shared" si="154"/>
        <v>1.0000000000000002</v>
      </c>
      <c r="GF152" s="53">
        <f t="shared" si="154"/>
        <v>1.0000000000000002</v>
      </c>
      <c r="GG152" s="53">
        <f t="shared" si="154"/>
        <v>0.99999999999999989</v>
      </c>
      <c r="GH152" s="53">
        <f t="shared" si="154"/>
        <v>1</v>
      </c>
      <c r="GI152" s="53">
        <f t="shared" si="154"/>
        <v>1.0000000000000002</v>
      </c>
      <c r="GJ152" s="53">
        <f t="shared" si="154"/>
        <v>1</v>
      </c>
      <c r="GK152" s="53">
        <f t="shared" si="154"/>
        <v>1</v>
      </c>
      <c r="GL152" s="53">
        <f t="shared" si="154"/>
        <v>1</v>
      </c>
      <c r="GM152" s="53">
        <f t="shared" si="154"/>
        <v>0.99999999999999989</v>
      </c>
      <c r="GN152" s="53">
        <f t="shared" si="154"/>
        <v>1</v>
      </c>
      <c r="GO152" s="53">
        <f t="shared" si="154"/>
        <v>0.99999999999999989</v>
      </c>
    </row>
    <row r="155" spans="1:197" x14ac:dyDescent="0.25">
      <c r="B155" s="54" t="s">
        <v>15</v>
      </c>
      <c r="C155" s="54">
        <v>0.125</v>
      </c>
    </row>
    <row r="156" spans="1:197" x14ac:dyDescent="0.25">
      <c r="C156" s="10" t="s">
        <v>18</v>
      </c>
    </row>
    <row r="157" spans="1:197" x14ac:dyDescent="0.25">
      <c r="B157" s="21">
        <v>0.1</v>
      </c>
      <c r="C157" s="10">
        <f>$O$2</f>
        <v>10</v>
      </c>
      <c r="AP157"/>
    </row>
    <row r="158" spans="1:197" ht="18" x14ac:dyDescent="0.35">
      <c r="A158" s="10" t="s">
        <v>12</v>
      </c>
      <c r="B158" s="22">
        <f>C157*B157</f>
        <v>1</v>
      </c>
    </row>
    <row r="160" spans="1:197" ht="18" x14ac:dyDescent="0.25">
      <c r="B160" s="2" t="s">
        <v>14</v>
      </c>
      <c r="C160" s="2" t="s">
        <v>12</v>
      </c>
      <c r="D160" s="2" t="s">
        <v>16</v>
      </c>
      <c r="E160" s="2" t="s">
        <v>28</v>
      </c>
      <c r="F160" s="2" t="s">
        <v>13</v>
      </c>
      <c r="G160" s="2" t="s">
        <v>15</v>
      </c>
    </row>
    <row r="161" spans="1:197" x14ac:dyDescent="0.25">
      <c r="B161" s="6">
        <f>$L$2</f>
        <v>215</v>
      </c>
      <c r="C161" s="24">
        <f>$G$2</f>
        <v>1</v>
      </c>
      <c r="D161" s="55">
        <f>$N$2</f>
        <v>1.0500000000000001E-2</v>
      </c>
      <c r="E161" s="26">
        <f>$B$37</f>
        <v>222.2222222222222</v>
      </c>
      <c r="F161" s="5">
        <f>$H$2</f>
        <v>3</v>
      </c>
      <c r="G161" s="10">
        <f>C155</f>
        <v>0.125</v>
      </c>
    </row>
    <row r="162" spans="1:197" x14ac:dyDescent="0.25">
      <c r="A162" s="10" t="s">
        <v>30</v>
      </c>
      <c r="B162" s="29">
        <f>B161/C161/D161/E161/F161/G161</f>
        <v>245.71428571428569</v>
      </c>
    </row>
    <row r="164" spans="1:197" x14ac:dyDescent="0.25">
      <c r="B164" s="2" t="s">
        <v>14</v>
      </c>
      <c r="C164" s="13">
        <v>1.5E-3</v>
      </c>
      <c r="D164" s="2" t="s">
        <v>16</v>
      </c>
      <c r="E164" s="2" t="s">
        <v>15</v>
      </c>
    </row>
    <row r="165" spans="1:197" x14ac:dyDescent="0.25">
      <c r="B165" s="6">
        <f>$L$2</f>
        <v>215</v>
      </c>
      <c r="C165" s="31">
        <f>$I$2</f>
        <v>1.5E-3</v>
      </c>
      <c r="D165" s="55">
        <f>$N$2</f>
        <v>1.0500000000000001E-2</v>
      </c>
      <c r="E165" s="2">
        <f>C155</f>
        <v>0.125</v>
      </c>
    </row>
    <row r="166" spans="1:197" x14ac:dyDescent="0.25">
      <c r="A166" s="10" t="s">
        <v>31</v>
      </c>
      <c r="B166" s="29">
        <f>B165*C165/D165/E165</f>
        <v>245.71428571428569</v>
      </c>
    </row>
    <row r="169" spans="1:197" ht="18" x14ac:dyDescent="0.25">
      <c r="B169" s="2" t="s">
        <v>14</v>
      </c>
      <c r="C169" s="1"/>
      <c r="D169" s="2" t="s">
        <v>12</v>
      </c>
      <c r="E169" s="2" t="s">
        <v>16</v>
      </c>
      <c r="F169" s="2" t="s">
        <v>28</v>
      </c>
      <c r="G169" s="2" t="s">
        <v>13</v>
      </c>
      <c r="H169" s="2" t="s">
        <v>15</v>
      </c>
      <c r="I169" t="s">
        <v>30</v>
      </c>
      <c r="J169" s="30">
        <f>$B$161/$C$161/J86/$G$161/$D$161</f>
        <v>7800.453514739228</v>
      </c>
      <c r="K169" s="30">
        <f t="shared" ref="K169:BV169" si="155">$B$161/$C$161/K86/$G$161/$D$161</f>
        <v>6067.0194003527331</v>
      </c>
      <c r="L169" s="30">
        <f t="shared" si="155"/>
        <v>4963.9249639249638</v>
      </c>
      <c r="M169" s="30">
        <f t="shared" si="155"/>
        <v>4200.2442002442003</v>
      </c>
      <c r="N169" s="30">
        <f t="shared" si="155"/>
        <v>3640.2116402116399</v>
      </c>
      <c r="O169" s="30">
        <f t="shared" si="155"/>
        <v>3211.9514472455649</v>
      </c>
      <c r="P169" s="30">
        <f t="shared" si="155"/>
        <v>2873.8512949039264</v>
      </c>
      <c r="Q169" s="30">
        <f t="shared" si="155"/>
        <v>2600.1511715797428</v>
      </c>
      <c r="R169" s="30">
        <f t="shared" si="155"/>
        <v>2374.0510697032437</v>
      </c>
      <c r="S169" s="30">
        <f t="shared" si="155"/>
        <v>2184.1269841269841</v>
      </c>
      <c r="T169" s="30">
        <f t="shared" si="155"/>
        <v>2022.3398001175776</v>
      </c>
      <c r="U169" s="30">
        <f t="shared" si="155"/>
        <v>1882.8680897646414</v>
      </c>
      <c r="V169" s="30">
        <f t="shared" si="155"/>
        <v>1761.3927291346647</v>
      </c>
      <c r="W169" s="30">
        <f t="shared" si="155"/>
        <v>1654.6416546416544</v>
      </c>
      <c r="X169" s="30">
        <f t="shared" si="155"/>
        <v>1560.0907029478456</v>
      </c>
      <c r="Y169" s="30">
        <f t="shared" si="155"/>
        <v>1475.7614757614756</v>
      </c>
      <c r="Z169" s="30">
        <f t="shared" si="155"/>
        <v>1400.0814000814</v>
      </c>
      <c r="AA169" s="30">
        <f t="shared" si="155"/>
        <v>1331.7847464188928</v>
      </c>
      <c r="AB169" s="30">
        <f t="shared" si="155"/>
        <v>1269.8412698412699</v>
      </c>
      <c r="AC169" s="30">
        <f t="shared" si="155"/>
        <v>1213.4038800705466</v>
      </c>
      <c r="AD169" s="30">
        <f t="shared" si="155"/>
        <v>1161.7696724079703</v>
      </c>
      <c r="AE169" s="30">
        <f t="shared" si="155"/>
        <v>1114.3505021056042</v>
      </c>
      <c r="AF169" s="30">
        <f t="shared" si="155"/>
        <v>1070.6504824151882</v>
      </c>
      <c r="AG169" s="30">
        <f t="shared" si="155"/>
        <v>1030.2485774183885</v>
      </c>
      <c r="AH169" s="30">
        <f t="shared" si="155"/>
        <v>992.78499278499271</v>
      </c>
      <c r="AI169" s="30">
        <f t="shared" si="155"/>
        <v>957.95043163464209</v>
      </c>
      <c r="AJ169" s="30">
        <f t="shared" si="155"/>
        <v>925.47753564702714</v>
      </c>
      <c r="AK169" s="30">
        <f t="shared" si="155"/>
        <v>895.13400988810815</v>
      </c>
      <c r="AL169" s="30">
        <f t="shared" si="155"/>
        <v>866.71705719324768</v>
      </c>
      <c r="AM169" s="30">
        <f t="shared" si="155"/>
        <v>840.04884004884002</v>
      </c>
      <c r="AN169" s="30">
        <f t="shared" si="155"/>
        <v>814.9727552712626</v>
      </c>
      <c r="AO169" s="30">
        <f t="shared" si="155"/>
        <v>791.35035656774778</v>
      </c>
      <c r="AP169" s="30">
        <f t="shared" si="155"/>
        <v>769.05879722781117</v>
      </c>
      <c r="AQ169" s="30">
        <f t="shared" si="155"/>
        <v>747.98869319417258</v>
      </c>
      <c r="AR169" s="30">
        <f t="shared" si="155"/>
        <v>728.04232804232799</v>
      </c>
      <c r="AS169" s="30">
        <f t="shared" si="155"/>
        <v>709.13213770356629</v>
      </c>
      <c r="AT169" s="30">
        <f t="shared" si="155"/>
        <v>691.17942535664054</v>
      </c>
      <c r="AU169" s="30">
        <f t="shared" si="155"/>
        <v>674.11326670585925</v>
      </c>
      <c r="AV169" s="30">
        <f t="shared" si="155"/>
        <v>657.86957353222408</v>
      </c>
      <c r="AW169" s="30">
        <f t="shared" si="155"/>
        <v>642.39028944911297</v>
      </c>
      <c r="AX169" s="30">
        <f t="shared" si="155"/>
        <v>627.62269658821378</v>
      </c>
      <c r="AY169" s="30">
        <f t="shared" si="155"/>
        <v>613.5188157660067</v>
      </c>
      <c r="AZ169" s="30">
        <f t="shared" si="155"/>
        <v>600.03488574917139</v>
      </c>
      <c r="BA169" s="30">
        <f t="shared" si="155"/>
        <v>587.13090971155475</v>
      </c>
      <c r="BB169" s="30">
        <f t="shared" si="155"/>
        <v>574.77025898078523</v>
      </c>
      <c r="BC169" s="30">
        <f t="shared" si="155"/>
        <v>562.91932580592379</v>
      </c>
      <c r="BD169" s="30">
        <f t="shared" si="155"/>
        <v>551.54721821388489</v>
      </c>
      <c r="BE169" s="30">
        <f t="shared" si="155"/>
        <v>540.62549112054057</v>
      </c>
      <c r="BF169" s="30">
        <f t="shared" si="155"/>
        <v>530.12790876868542</v>
      </c>
      <c r="BG169" s="30">
        <f t="shared" si="155"/>
        <v>520.03023431594863</v>
      </c>
      <c r="BH169" s="30">
        <f t="shared" si="155"/>
        <v>510.31004302032335</v>
      </c>
      <c r="BI169" s="30">
        <f t="shared" si="155"/>
        <v>500.94655599242753</v>
      </c>
      <c r="BJ169" s="30">
        <f t="shared" si="155"/>
        <v>491.92049192049188</v>
      </c>
      <c r="BK169" s="30">
        <f t="shared" si="155"/>
        <v>483.21393454136808</v>
      </c>
      <c r="BL169" s="30">
        <f t="shared" si="155"/>
        <v>474.81021394064868</v>
      </c>
      <c r="BM169" s="30">
        <f t="shared" si="155"/>
        <v>466.69380002713331</v>
      </c>
      <c r="BN169" s="30">
        <f t="shared" si="155"/>
        <v>458.85020674936635</v>
      </c>
      <c r="BO169" s="30">
        <f t="shared" si="155"/>
        <v>451.26590581136031</v>
      </c>
      <c r="BP169" s="30">
        <f t="shared" si="155"/>
        <v>443.92824880629752</v>
      </c>
      <c r="BQ169" s="30">
        <f t="shared" si="155"/>
        <v>436.82539682539681</v>
      </c>
      <c r="BR169" s="30">
        <f t="shared" si="155"/>
        <v>429.94625671791027</v>
      </c>
      <c r="BS169" s="30">
        <f t="shared" si="155"/>
        <v>423.28042328042329</v>
      </c>
      <c r="BT169" s="30">
        <f t="shared" si="155"/>
        <v>416.81812674179082</v>
      </c>
      <c r="BU169" s="30">
        <f t="shared" si="155"/>
        <v>410.55018498627521</v>
      </c>
      <c r="BV169" s="30">
        <f t="shared" si="155"/>
        <v>404.46796002351556</v>
      </c>
      <c r="BW169" s="30">
        <f t="shared" ref="BW169:EH169" si="156">$B$161/$C$161/BW86/$G$161/$D$161</f>
        <v>398.56331827134744</v>
      </c>
      <c r="BX169" s="30">
        <f t="shared" si="156"/>
        <v>392.82859426744318</v>
      </c>
      <c r="BY169" s="30">
        <f t="shared" si="156"/>
        <v>387.25655746932335</v>
      </c>
      <c r="BZ169" s="30">
        <f t="shared" si="156"/>
        <v>381.84038184038184</v>
      </c>
      <c r="CA169" s="30">
        <f t="shared" si="156"/>
        <v>376.57361795292826</v>
      </c>
      <c r="CB169" s="30">
        <f t="shared" si="156"/>
        <v>371.45016736853472</v>
      </c>
      <c r="CC169" s="30">
        <f t="shared" si="156"/>
        <v>366.46425908170869</v>
      </c>
      <c r="CD169" s="30">
        <f t="shared" si="156"/>
        <v>361.61042783559338</v>
      </c>
      <c r="CE169" s="30">
        <f t="shared" si="156"/>
        <v>356.88349413839609</v>
      </c>
      <c r="CF169" s="30">
        <f t="shared" si="156"/>
        <v>352.27854582693288</v>
      </c>
      <c r="CG169" s="30">
        <f t="shared" si="156"/>
        <v>347.79092103932868</v>
      </c>
      <c r="CH169" s="30">
        <f t="shared" si="156"/>
        <v>343.41619247279618</v>
      </c>
      <c r="CI169" s="30">
        <f t="shared" si="156"/>
        <v>339.15015281474911</v>
      </c>
      <c r="CJ169" s="30">
        <f t="shared" si="156"/>
        <v>334.98880124646996</v>
      </c>
      <c r="CK169" s="30">
        <f t="shared" si="156"/>
        <v>330.92833092833092</v>
      </c>
      <c r="CL169" s="30">
        <f t="shared" si="156"/>
        <v>326.96511738427904</v>
      </c>
      <c r="CM169" s="30">
        <f t="shared" si="156"/>
        <v>323.0957077110923</v>
      </c>
      <c r="CN169" s="30">
        <f t="shared" si="156"/>
        <v>319.3168105448807</v>
      </c>
      <c r="CO169" s="30">
        <f t="shared" si="156"/>
        <v>315.62528672355262</v>
      </c>
      <c r="CP169" s="30">
        <f t="shared" si="156"/>
        <v>312.01814058956916</v>
      </c>
      <c r="CQ169" s="30">
        <f t="shared" si="156"/>
        <v>308.4925118823424</v>
      </c>
      <c r="CR169" s="30">
        <f t="shared" si="156"/>
        <v>305.0456681741598</v>
      </c>
      <c r="CS169" s="30">
        <f t="shared" si="156"/>
        <v>301.67499780759448</v>
      </c>
      <c r="CT169" s="30">
        <f t="shared" si="156"/>
        <v>298.37800329603607</v>
      </c>
      <c r="CU169" s="30">
        <f t="shared" si="156"/>
        <v>295.1522951522951</v>
      </c>
      <c r="CV169" s="30">
        <f t="shared" si="156"/>
        <v>291.99558611323317</v>
      </c>
      <c r="CW169" s="30">
        <f t="shared" si="156"/>
        <v>288.90568573108254</v>
      </c>
      <c r="CX169" s="30">
        <f t="shared" si="156"/>
        <v>285.88049530457909</v>
      </c>
      <c r="CY169" s="30">
        <f t="shared" si="156"/>
        <v>282.91800312525703</v>
      </c>
      <c r="CZ169" s="30">
        <f t="shared" si="156"/>
        <v>280.01628001628001</v>
      </c>
      <c r="DA169" s="30">
        <f t="shared" si="156"/>
        <v>277.17347514301827</v>
      </c>
      <c r="DB169" s="30">
        <f t="shared" si="156"/>
        <v>274.38781207625431</v>
      </c>
      <c r="DC169" s="30">
        <f t="shared" si="156"/>
        <v>271.65758509042087</v>
      </c>
      <c r="DD169" s="30">
        <f t="shared" si="156"/>
        <v>268.98115568066305</v>
      </c>
      <c r="DE169" s="30">
        <f t="shared" si="156"/>
        <v>266.35694928377853</v>
      </c>
      <c r="DF169" s="30">
        <f t="shared" si="156"/>
        <v>263.78345218924926</v>
      </c>
      <c r="DG169" s="30">
        <f t="shared" si="156"/>
        <v>261.25920862762962</v>
      </c>
      <c r="DH169" s="30">
        <f t="shared" si="156"/>
        <v>258.78281802452415</v>
      </c>
      <c r="DI169" s="30">
        <f t="shared" si="156"/>
        <v>256.35293240927047</v>
      </c>
      <c r="DJ169" s="30">
        <f t="shared" si="156"/>
        <v>253.96825396825395</v>
      </c>
      <c r="DK169" s="30">
        <f t="shared" si="156"/>
        <v>251.62753273352348</v>
      </c>
      <c r="DL169" s="30">
        <f t="shared" si="156"/>
        <v>249.32956439805753</v>
      </c>
      <c r="DM169" s="30">
        <f t="shared" si="156"/>
        <v>247.07318824965884</v>
      </c>
      <c r="DN169" s="30">
        <f t="shared" si="156"/>
        <v>244.85728521602962</v>
      </c>
      <c r="DO169" s="30">
        <f t="shared" si="156"/>
        <v>242.68077601410934</v>
      </c>
      <c r="DP169" s="30">
        <f t="shared" si="156"/>
        <v>240.54261939724495</v>
      </c>
      <c r="DQ169" s="30">
        <f t="shared" si="156"/>
        <v>238.44181049421223</v>
      </c>
      <c r="DR169" s="30">
        <f t="shared" si="156"/>
        <v>236.3773792345221</v>
      </c>
      <c r="DS169" s="30">
        <f t="shared" si="156"/>
        <v>234.34838885482662</v>
      </c>
      <c r="DT169" s="30">
        <f t="shared" si="156"/>
        <v>232.35393448159405</v>
      </c>
      <c r="DU169" s="30">
        <f t="shared" si="156"/>
        <v>230.39314178554685</v>
      </c>
      <c r="DV169" s="30">
        <f t="shared" si="156"/>
        <v>228.46516570365941</v>
      </c>
      <c r="DW169" s="30">
        <f t="shared" si="156"/>
        <v>226.56918922479088</v>
      </c>
      <c r="DX169" s="30">
        <f t="shared" si="156"/>
        <v>224.70442223528644</v>
      </c>
      <c r="DY169" s="30">
        <f t="shared" si="156"/>
        <v>222.87010042112081</v>
      </c>
      <c r="DZ169" s="30">
        <f t="shared" si="156"/>
        <v>221.06548422337897</v>
      </c>
      <c r="EA169" s="30">
        <f t="shared" si="156"/>
        <v>219.28985784407473</v>
      </c>
      <c r="EB169" s="30">
        <f t="shared" si="156"/>
        <v>217.54252829950042</v>
      </c>
      <c r="EC169" s="30">
        <f t="shared" si="156"/>
        <v>215.82282451847669</v>
      </c>
      <c r="ED169" s="30">
        <f t="shared" si="156"/>
        <v>214.13009648303765</v>
      </c>
      <c r="EE169" s="30">
        <f t="shared" si="156"/>
        <v>212.46371440923969</v>
      </c>
      <c r="EF169" s="30">
        <f t="shared" si="156"/>
        <v>210.82306796592511</v>
      </c>
      <c r="EG169" s="30">
        <f t="shared" si="156"/>
        <v>209.2075655294046</v>
      </c>
      <c r="EH169" s="30">
        <f t="shared" si="156"/>
        <v>207.61663347214679</v>
      </c>
      <c r="EI169" s="30">
        <f t="shared" ref="EI169:GA169" si="157">$B$161/$C$161/EI86/$G$161/$D$161</f>
        <v>206.04971548367774</v>
      </c>
      <c r="EJ169" s="30">
        <f t="shared" si="157"/>
        <v>204.50627192200224</v>
      </c>
      <c r="EK169" s="30">
        <f t="shared" si="157"/>
        <v>202.9857791939576</v>
      </c>
      <c r="EL169" s="30">
        <f t="shared" si="157"/>
        <v>201.48772916300592</v>
      </c>
      <c r="EM169" s="30">
        <f t="shared" si="157"/>
        <v>200.01162858305716</v>
      </c>
      <c r="EN169" s="30">
        <f t="shared" si="157"/>
        <v>198.55699855699856</v>
      </c>
      <c r="EO169" s="30">
        <f t="shared" si="157"/>
        <v>197.12337401868086</v>
      </c>
      <c r="EP169" s="30">
        <f t="shared" si="157"/>
        <v>195.71030323718495</v>
      </c>
      <c r="EQ169" s="30">
        <f t="shared" si="157"/>
        <v>194.31734734225836</v>
      </c>
      <c r="ER169" s="30">
        <f t="shared" si="157"/>
        <v>192.94407986987494</v>
      </c>
      <c r="ES169" s="30">
        <f t="shared" si="157"/>
        <v>191.5900863269284</v>
      </c>
      <c r="ET169" s="30">
        <f t="shared" si="157"/>
        <v>190.25496377412753</v>
      </c>
      <c r="EU169" s="30">
        <f t="shared" si="157"/>
        <v>188.93832042620969</v>
      </c>
      <c r="EV169" s="30">
        <f t="shared" si="157"/>
        <v>187.63977526864124</v>
      </c>
      <c r="EW169" s="30">
        <f t="shared" si="157"/>
        <v>186.3589576900157</v>
      </c>
      <c r="EX169" s="30">
        <f t="shared" si="157"/>
        <v>185.09550712940543</v>
      </c>
      <c r="EY169" s="30">
        <f t="shared" si="157"/>
        <v>183.84907273796162</v>
      </c>
      <c r="EZ169" s="30">
        <f t="shared" si="157"/>
        <v>182.61931305409564</v>
      </c>
      <c r="FA169" s="30">
        <f t="shared" si="157"/>
        <v>181.40589569160994</v>
      </c>
      <c r="FB169" s="30">
        <f t="shared" si="157"/>
        <v>180.20849704018022</v>
      </c>
      <c r="FC169" s="30">
        <f t="shared" si="157"/>
        <v>179.02680197762166</v>
      </c>
      <c r="FD169" s="30">
        <f t="shared" si="157"/>
        <v>177.8605035934026</v>
      </c>
      <c r="FE169" s="30">
        <f t="shared" si="157"/>
        <v>176.70930292289515</v>
      </c>
      <c r="FF169" s="30">
        <f t="shared" si="157"/>
        <v>175.57290869187975</v>
      </c>
      <c r="FG169" s="30">
        <f t="shared" si="157"/>
        <v>174.45103707084536</v>
      </c>
      <c r="FH169" s="30">
        <f t="shared" si="157"/>
        <v>173.34341143864953</v>
      </c>
      <c r="FI169" s="30">
        <f t="shared" si="157"/>
        <v>172.24976215512493</v>
      </c>
      <c r="FJ169" s="30">
        <f t="shared" si="157"/>
        <v>171.16982634224013</v>
      </c>
      <c r="FK169" s="30">
        <f t="shared" si="157"/>
        <v>170.10334767344114</v>
      </c>
      <c r="FL169" s="30">
        <f t="shared" si="157"/>
        <v>169.05007617081918</v>
      </c>
      <c r="FM169" s="30">
        <f t="shared" si="157"/>
        <v>168.00976800976798</v>
      </c>
      <c r="FN169" s="30">
        <f t="shared" si="157"/>
        <v>166.98218533080916</v>
      </c>
      <c r="FO169" s="30">
        <f t="shared" si="157"/>
        <v>165.96709605828144</v>
      </c>
      <c r="FP169" s="30">
        <f t="shared" si="157"/>
        <v>164.96427372560302</v>
      </c>
      <c r="FQ169" s="30">
        <f t="shared" si="157"/>
        <v>163.97349730683064</v>
      </c>
      <c r="FR169" s="30">
        <f t="shared" si="157"/>
        <v>162.99455105425253</v>
      </c>
      <c r="FS169" s="30">
        <f t="shared" si="157"/>
        <v>162.02722434176439</v>
      </c>
      <c r="FT169" s="30">
        <f t="shared" si="157"/>
        <v>161.07131151378937</v>
      </c>
      <c r="FU169" s="30">
        <f t="shared" si="157"/>
        <v>160.12661173951497</v>
      </c>
      <c r="FV169" s="30">
        <f t="shared" si="157"/>
        <v>159.19292887222915</v>
      </c>
      <c r="FW169" s="30">
        <f t="shared" si="157"/>
        <v>158.27007131354958</v>
      </c>
      <c r="FX169" s="30">
        <f t="shared" si="157"/>
        <v>157.35785188234755</v>
      </c>
      <c r="FY169" s="30">
        <f t="shared" si="157"/>
        <v>156.45608768817937</v>
      </c>
      <c r="FZ169" s="30">
        <f t="shared" si="157"/>
        <v>155.56460000904445</v>
      </c>
      <c r="GA169" s="30">
        <f t="shared" si="157"/>
        <v>154.68321417329915</v>
      </c>
      <c r="GB169" s="30">
        <f t="shared" ref="GB169:GO169" si="158">$B$161/$C$161/GB86/$G$161/$D$161</f>
        <v>115.35881958417168</v>
      </c>
      <c r="GC169" s="30">
        <f t="shared" si="158"/>
        <v>91.770041349873281</v>
      </c>
      <c r="GD169" s="30">
        <f t="shared" si="158"/>
        <v>76.048989698014765</v>
      </c>
      <c r="GE169" s="30">
        <f t="shared" si="158"/>
        <v>64.823713418885546</v>
      </c>
      <c r="GF169" s="30">
        <f t="shared" si="158"/>
        <v>56.408238226420039</v>
      </c>
      <c r="GG169" s="30">
        <f t="shared" si="158"/>
        <v>49.865912879611507</v>
      </c>
      <c r="GH169" s="30">
        <f t="shared" si="158"/>
        <v>44.63474763202283</v>
      </c>
      <c r="GI169" s="30">
        <f t="shared" si="158"/>
        <v>40.357113527845229</v>
      </c>
      <c r="GJ169" s="30">
        <f t="shared" si="158"/>
        <v>36.794592050656739</v>
      </c>
      <c r="GK169" s="30">
        <f t="shared" si="158"/>
        <v>33.782124934939944</v>
      </c>
      <c r="GL169" s="30">
        <f t="shared" si="158"/>
        <v>31.201814058956916</v>
      </c>
      <c r="GM169" s="30">
        <f t="shared" si="158"/>
        <v>28.967201380994485</v>
      </c>
      <c r="GN169" s="30">
        <f t="shared" si="158"/>
        <v>27.013443899987433</v>
      </c>
      <c r="GO169" s="30">
        <f t="shared" si="158"/>
        <v>25.290956277524131</v>
      </c>
    </row>
    <row r="170" spans="1:197" x14ac:dyDescent="0.25">
      <c r="B170" s="6">
        <f>$L$2</f>
        <v>215</v>
      </c>
      <c r="C170" s="2">
        <v>3</v>
      </c>
      <c r="D170" s="4">
        <f>$G$2</f>
        <v>1</v>
      </c>
      <c r="E170" s="55">
        <f>$N$2</f>
        <v>1.0500000000000001E-2</v>
      </c>
      <c r="F170" s="26">
        <f>$B$37</f>
        <v>222.2222222222222</v>
      </c>
      <c r="G170" s="5">
        <f>$H$2</f>
        <v>3</v>
      </c>
      <c r="H170" s="2">
        <f>C155</f>
        <v>0.125</v>
      </c>
      <c r="I170" t="s">
        <v>31</v>
      </c>
      <c r="J170">
        <f>$B$162</f>
        <v>245.71428571428569</v>
      </c>
      <c r="K170">
        <f>J170</f>
        <v>245.71428571428569</v>
      </c>
      <c r="L170">
        <f t="shared" ref="L170:BW170" si="159">K170</f>
        <v>245.71428571428569</v>
      </c>
      <c r="M170">
        <f t="shared" si="159"/>
        <v>245.71428571428569</v>
      </c>
      <c r="N170">
        <f t="shared" si="159"/>
        <v>245.71428571428569</v>
      </c>
      <c r="O170">
        <f t="shared" si="159"/>
        <v>245.71428571428569</v>
      </c>
      <c r="P170">
        <f t="shared" si="159"/>
        <v>245.71428571428569</v>
      </c>
      <c r="Q170">
        <f t="shared" si="159"/>
        <v>245.71428571428569</v>
      </c>
      <c r="R170">
        <f t="shared" si="159"/>
        <v>245.71428571428569</v>
      </c>
      <c r="S170">
        <f t="shared" si="159"/>
        <v>245.71428571428569</v>
      </c>
      <c r="T170">
        <f t="shared" si="159"/>
        <v>245.71428571428569</v>
      </c>
      <c r="U170">
        <f t="shared" si="159"/>
        <v>245.71428571428569</v>
      </c>
      <c r="V170">
        <f t="shared" si="159"/>
        <v>245.71428571428569</v>
      </c>
      <c r="W170">
        <f t="shared" si="159"/>
        <v>245.71428571428569</v>
      </c>
      <c r="X170">
        <f t="shared" si="159"/>
        <v>245.71428571428569</v>
      </c>
      <c r="Y170">
        <f t="shared" si="159"/>
        <v>245.71428571428569</v>
      </c>
      <c r="Z170">
        <f t="shared" si="159"/>
        <v>245.71428571428569</v>
      </c>
      <c r="AA170">
        <f t="shared" si="159"/>
        <v>245.71428571428569</v>
      </c>
      <c r="AB170">
        <f t="shared" si="159"/>
        <v>245.71428571428569</v>
      </c>
      <c r="AC170">
        <f t="shared" si="159"/>
        <v>245.71428571428569</v>
      </c>
      <c r="AD170">
        <f t="shared" si="159"/>
        <v>245.71428571428569</v>
      </c>
      <c r="AE170">
        <f t="shared" si="159"/>
        <v>245.71428571428569</v>
      </c>
      <c r="AF170">
        <f t="shared" si="159"/>
        <v>245.71428571428569</v>
      </c>
      <c r="AG170">
        <f t="shared" si="159"/>
        <v>245.71428571428569</v>
      </c>
      <c r="AH170">
        <f t="shared" si="159"/>
        <v>245.71428571428569</v>
      </c>
      <c r="AI170">
        <f t="shared" si="159"/>
        <v>245.71428571428569</v>
      </c>
      <c r="AJ170">
        <f t="shared" si="159"/>
        <v>245.71428571428569</v>
      </c>
      <c r="AK170">
        <f t="shared" si="159"/>
        <v>245.71428571428569</v>
      </c>
      <c r="AL170">
        <f t="shared" si="159"/>
        <v>245.71428571428569</v>
      </c>
      <c r="AM170">
        <f t="shared" si="159"/>
        <v>245.71428571428569</v>
      </c>
      <c r="AN170">
        <f t="shared" si="159"/>
        <v>245.71428571428569</v>
      </c>
      <c r="AO170">
        <f t="shared" si="159"/>
        <v>245.71428571428569</v>
      </c>
      <c r="AP170" s="54">
        <f t="shared" si="159"/>
        <v>245.71428571428569</v>
      </c>
      <c r="AQ170">
        <f t="shared" si="159"/>
        <v>245.71428571428569</v>
      </c>
      <c r="AR170">
        <f t="shared" si="159"/>
        <v>245.71428571428569</v>
      </c>
      <c r="AS170">
        <f t="shared" si="159"/>
        <v>245.71428571428569</v>
      </c>
      <c r="AT170">
        <f t="shared" si="159"/>
        <v>245.71428571428569</v>
      </c>
      <c r="AU170">
        <f t="shared" si="159"/>
        <v>245.71428571428569</v>
      </c>
      <c r="AV170">
        <f t="shared" si="159"/>
        <v>245.71428571428569</v>
      </c>
      <c r="AW170">
        <f t="shared" si="159"/>
        <v>245.71428571428569</v>
      </c>
      <c r="AX170">
        <f t="shared" si="159"/>
        <v>245.71428571428569</v>
      </c>
      <c r="AY170">
        <f t="shared" si="159"/>
        <v>245.71428571428569</v>
      </c>
      <c r="AZ170">
        <f t="shared" si="159"/>
        <v>245.71428571428569</v>
      </c>
      <c r="BA170">
        <f t="shared" si="159"/>
        <v>245.71428571428569</v>
      </c>
      <c r="BB170">
        <f t="shared" si="159"/>
        <v>245.71428571428569</v>
      </c>
      <c r="BC170">
        <f t="shared" si="159"/>
        <v>245.71428571428569</v>
      </c>
      <c r="BD170">
        <f t="shared" si="159"/>
        <v>245.71428571428569</v>
      </c>
      <c r="BE170">
        <f t="shared" si="159"/>
        <v>245.71428571428569</v>
      </c>
      <c r="BF170">
        <f t="shared" si="159"/>
        <v>245.71428571428569</v>
      </c>
      <c r="BG170">
        <f t="shared" si="159"/>
        <v>245.71428571428569</v>
      </c>
      <c r="BH170">
        <f t="shared" si="159"/>
        <v>245.71428571428569</v>
      </c>
      <c r="BI170">
        <f t="shared" si="159"/>
        <v>245.71428571428569</v>
      </c>
      <c r="BJ170">
        <f t="shared" si="159"/>
        <v>245.71428571428569</v>
      </c>
      <c r="BK170">
        <f t="shared" si="159"/>
        <v>245.71428571428569</v>
      </c>
      <c r="BL170">
        <f t="shared" si="159"/>
        <v>245.71428571428569</v>
      </c>
      <c r="BM170">
        <f t="shared" si="159"/>
        <v>245.71428571428569</v>
      </c>
      <c r="BN170">
        <f t="shared" si="159"/>
        <v>245.71428571428569</v>
      </c>
      <c r="BO170">
        <f t="shared" si="159"/>
        <v>245.71428571428569</v>
      </c>
      <c r="BP170">
        <f t="shared" si="159"/>
        <v>245.71428571428569</v>
      </c>
      <c r="BQ170">
        <f t="shared" si="159"/>
        <v>245.71428571428569</v>
      </c>
      <c r="BR170">
        <f t="shared" si="159"/>
        <v>245.71428571428569</v>
      </c>
      <c r="BS170">
        <f t="shared" si="159"/>
        <v>245.71428571428569</v>
      </c>
      <c r="BT170">
        <f t="shared" si="159"/>
        <v>245.71428571428569</v>
      </c>
      <c r="BU170">
        <f t="shared" si="159"/>
        <v>245.71428571428569</v>
      </c>
      <c r="BV170">
        <f t="shared" si="159"/>
        <v>245.71428571428569</v>
      </c>
      <c r="BW170">
        <f t="shared" si="159"/>
        <v>245.71428571428569</v>
      </c>
      <c r="BX170">
        <f t="shared" ref="BX170:EI170" si="160">BW170</f>
        <v>245.71428571428569</v>
      </c>
      <c r="BY170">
        <f t="shared" si="160"/>
        <v>245.71428571428569</v>
      </c>
      <c r="BZ170">
        <f t="shared" si="160"/>
        <v>245.71428571428569</v>
      </c>
      <c r="CA170">
        <f t="shared" si="160"/>
        <v>245.71428571428569</v>
      </c>
      <c r="CB170">
        <f t="shared" si="160"/>
        <v>245.71428571428569</v>
      </c>
      <c r="CC170">
        <f t="shared" si="160"/>
        <v>245.71428571428569</v>
      </c>
      <c r="CD170">
        <f t="shared" si="160"/>
        <v>245.71428571428569</v>
      </c>
      <c r="CE170">
        <f t="shared" si="160"/>
        <v>245.71428571428569</v>
      </c>
      <c r="CF170">
        <f t="shared" si="160"/>
        <v>245.71428571428569</v>
      </c>
      <c r="CG170">
        <f t="shared" si="160"/>
        <v>245.71428571428569</v>
      </c>
      <c r="CH170">
        <f t="shared" si="160"/>
        <v>245.71428571428569</v>
      </c>
      <c r="CI170">
        <f t="shared" si="160"/>
        <v>245.71428571428569</v>
      </c>
      <c r="CJ170">
        <f t="shared" si="160"/>
        <v>245.71428571428569</v>
      </c>
      <c r="CK170">
        <f t="shared" si="160"/>
        <v>245.71428571428569</v>
      </c>
      <c r="CL170">
        <f t="shared" si="160"/>
        <v>245.71428571428569</v>
      </c>
      <c r="CM170">
        <f t="shared" si="160"/>
        <v>245.71428571428569</v>
      </c>
      <c r="CN170">
        <f t="shared" si="160"/>
        <v>245.71428571428569</v>
      </c>
      <c r="CO170">
        <f t="shared" si="160"/>
        <v>245.71428571428569</v>
      </c>
      <c r="CP170">
        <f t="shared" si="160"/>
        <v>245.71428571428569</v>
      </c>
      <c r="CQ170">
        <f t="shared" si="160"/>
        <v>245.71428571428569</v>
      </c>
      <c r="CR170">
        <f t="shared" si="160"/>
        <v>245.71428571428569</v>
      </c>
      <c r="CS170">
        <f t="shared" si="160"/>
        <v>245.71428571428569</v>
      </c>
      <c r="CT170">
        <f t="shared" si="160"/>
        <v>245.71428571428569</v>
      </c>
      <c r="CU170">
        <f t="shared" si="160"/>
        <v>245.71428571428569</v>
      </c>
      <c r="CV170">
        <f t="shared" si="160"/>
        <v>245.71428571428569</v>
      </c>
      <c r="CW170">
        <f t="shared" si="160"/>
        <v>245.71428571428569</v>
      </c>
      <c r="CX170">
        <f t="shared" si="160"/>
        <v>245.71428571428569</v>
      </c>
      <c r="CY170">
        <f t="shared" si="160"/>
        <v>245.71428571428569</v>
      </c>
      <c r="CZ170">
        <f t="shared" si="160"/>
        <v>245.71428571428569</v>
      </c>
      <c r="DA170">
        <f t="shared" si="160"/>
        <v>245.71428571428569</v>
      </c>
      <c r="DB170">
        <f t="shared" si="160"/>
        <v>245.71428571428569</v>
      </c>
      <c r="DC170">
        <f t="shared" si="160"/>
        <v>245.71428571428569</v>
      </c>
      <c r="DD170">
        <f t="shared" si="160"/>
        <v>245.71428571428569</v>
      </c>
      <c r="DE170">
        <f t="shared" si="160"/>
        <v>245.71428571428569</v>
      </c>
      <c r="DF170">
        <f t="shared" si="160"/>
        <v>245.71428571428569</v>
      </c>
      <c r="DG170">
        <f t="shared" si="160"/>
        <v>245.71428571428569</v>
      </c>
      <c r="DH170">
        <f t="shared" si="160"/>
        <v>245.71428571428569</v>
      </c>
      <c r="DI170">
        <f t="shared" si="160"/>
        <v>245.71428571428569</v>
      </c>
      <c r="DJ170">
        <f t="shared" si="160"/>
        <v>245.71428571428569</v>
      </c>
      <c r="DK170">
        <f t="shared" si="160"/>
        <v>245.71428571428569</v>
      </c>
      <c r="DL170">
        <f t="shared" si="160"/>
        <v>245.71428571428569</v>
      </c>
      <c r="DM170">
        <f t="shared" si="160"/>
        <v>245.71428571428569</v>
      </c>
      <c r="DN170">
        <f t="shared" si="160"/>
        <v>245.71428571428569</v>
      </c>
      <c r="DO170">
        <f t="shared" si="160"/>
        <v>245.71428571428569</v>
      </c>
      <c r="DP170">
        <f t="shared" si="160"/>
        <v>245.71428571428569</v>
      </c>
      <c r="DQ170">
        <f t="shared" si="160"/>
        <v>245.71428571428569</v>
      </c>
      <c r="DR170">
        <f t="shared" si="160"/>
        <v>245.71428571428569</v>
      </c>
      <c r="DS170">
        <f t="shared" si="160"/>
        <v>245.71428571428569</v>
      </c>
      <c r="DT170">
        <f t="shared" si="160"/>
        <v>245.71428571428569</v>
      </c>
      <c r="DU170">
        <f t="shared" si="160"/>
        <v>245.71428571428569</v>
      </c>
      <c r="DV170">
        <f t="shared" si="160"/>
        <v>245.71428571428569</v>
      </c>
      <c r="DW170">
        <f t="shared" si="160"/>
        <v>245.71428571428569</v>
      </c>
      <c r="DX170">
        <f t="shared" si="160"/>
        <v>245.71428571428569</v>
      </c>
      <c r="DY170">
        <f t="shared" si="160"/>
        <v>245.71428571428569</v>
      </c>
      <c r="DZ170">
        <f t="shared" si="160"/>
        <v>245.71428571428569</v>
      </c>
      <c r="EA170">
        <f t="shared" si="160"/>
        <v>245.71428571428569</v>
      </c>
      <c r="EB170">
        <f t="shared" si="160"/>
        <v>245.71428571428569</v>
      </c>
      <c r="EC170">
        <f t="shared" si="160"/>
        <v>245.71428571428569</v>
      </c>
      <c r="ED170">
        <f t="shared" si="160"/>
        <v>245.71428571428569</v>
      </c>
      <c r="EE170">
        <f t="shared" si="160"/>
        <v>245.71428571428569</v>
      </c>
      <c r="EF170">
        <f t="shared" si="160"/>
        <v>245.71428571428569</v>
      </c>
      <c r="EG170">
        <f t="shared" si="160"/>
        <v>245.71428571428569</v>
      </c>
      <c r="EH170">
        <f t="shared" si="160"/>
        <v>245.71428571428569</v>
      </c>
      <c r="EI170">
        <f t="shared" si="160"/>
        <v>245.71428571428569</v>
      </c>
      <c r="EJ170">
        <f t="shared" ref="EJ170:GA170" si="161">EI170</f>
        <v>245.71428571428569</v>
      </c>
      <c r="EK170">
        <f t="shared" si="161"/>
        <v>245.71428571428569</v>
      </c>
      <c r="EL170">
        <f t="shared" si="161"/>
        <v>245.71428571428569</v>
      </c>
      <c r="EM170">
        <f t="shared" si="161"/>
        <v>245.71428571428569</v>
      </c>
      <c r="EN170">
        <f t="shared" si="161"/>
        <v>245.71428571428569</v>
      </c>
      <c r="EO170">
        <f t="shared" si="161"/>
        <v>245.71428571428569</v>
      </c>
      <c r="EP170">
        <f t="shared" si="161"/>
        <v>245.71428571428569</v>
      </c>
      <c r="EQ170">
        <f t="shared" si="161"/>
        <v>245.71428571428569</v>
      </c>
      <c r="ER170">
        <f t="shared" si="161"/>
        <v>245.71428571428569</v>
      </c>
      <c r="ES170">
        <f t="shared" si="161"/>
        <v>245.71428571428569</v>
      </c>
      <c r="ET170">
        <f t="shared" si="161"/>
        <v>245.71428571428569</v>
      </c>
      <c r="EU170">
        <f t="shared" si="161"/>
        <v>245.71428571428569</v>
      </c>
      <c r="EV170">
        <f t="shared" si="161"/>
        <v>245.71428571428569</v>
      </c>
      <c r="EW170">
        <f t="shared" si="161"/>
        <v>245.71428571428569</v>
      </c>
      <c r="EX170">
        <f t="shared" si="161"/>
        <v>245.71428571428569</v>
      </c>
      <c r="EY170">
        <f t="shared" si="161"/>
        <v>245.71428571428569</v>
      </c>
      <c r="EZ170">
        <f t="shared" si="161"/>
        <v>245.71428571428569</v>
      </c>
      <c r="FA170">
        <f t="shared" si="161"/>
        <v>245.71428571428569</v>
      </c>
      <c r="FB170">
        <f t="shared" si="161"/>
        <v>245.71428571428569</v>
      </c>
      <c r="FC170">
        <f t="shared" si="161"/>
        <v>245.71428571428569</v>
      </c>
      <c r="FD170">
        <f t="shared" si="161"/>
        <v>245.71428571428569</v>
      </c>
      <c r="FE170">
        <f t="shared" si="161"/>
        <v>245.71428571428569</v>
      </c>
      <c r="FF170">
        <f t="shared" si="161"/>
        <v>245.71428571428569</v>
      </c>
      <c r="FG170">
        <f t="shared" si="161"/>
        <v>245.71428571428569</v>
      </c>
      <c r="FH170">
        <f t="shared" si="161"/>
        <v>245.71428571428569</v>
      </c>
      <c r="FI170">
        <f t="shared" si="161"/>
        <v>245.71428571428569</v>
      </c>
      <c r="FJ170">
        <f t="shared" si="161"/>
        <v>245.71428571428569</v>
      </c>
      <c r="FK170">
        <f t="shared" si="161"/>
        <v>245.71428571428569</v>
      </c>
      <c r="FL170">
        <f t="shared" si="161"/>
        <v>245.71428571428569</v>
      </c>
      <c r="FM170">
        <f t="shared" si="161"/>
        <v>245.71428571428569</v>
      </c>
      <c r="FN170">
        <f t="shared" si="161"/>
        <v>245.71428571428569</v>
      </c>
      <c r="FO170">
        <f t="shared" si="161"/>
        <v>245.71428571428569</v>
      </c>
      <c r="FP170">
        <f t="shared" si="161"/>
        <v>245.71428571428569</v>
      </c>
      <c r="FQ170">
        <f t="shared" si="161"/>
        <v>245.71428571428569</v>
      </c>
      <c r="FR170">
        <f t="shared" si="161"/>
        <v>245.71428571428569</v>
      </c>
      <c r="FS170">
        <f t="shared" si="161"/>
        <v>245.71428571428569</v>
      </c>
      <c r="FT170">
        <f t="shared" si="161"/>
        <v>245.71428571428569</v>
      </c>
      <c r="FU170">
        <f t="shared" si="161"/>
        <v>245.71428571428569</v>
      </c>
      <c r="FV170">
        <f t="shared" si="161"/>
        <v>245.71428571428569</v>
      </c>
      <c r="FW170">
        <f t="shared" si="161"/>
        <v>245.71428571428569</v>
      </c>
      <c r="FX170">
        <f t="shared" si="161"/>
        <v>245.71428571428569</v>
      </c>
      <c r="FY170">
        <f t="shared" si="161"/>
        <v>245.71428571428569</v>
      </c>
      <c r="FZ170">
        <f t="shared" si="161"/>
        <v>245.71428571428569</v>
      </c>
      <c r="GA170">
        <f t="shared" si="161"/>
        <v>245.71428571428569</v>
      </c>
      <c r="GB170">
        <f t="shared" ref="GB170" si="162">GA170</f>
        <v>245.71428571428569</v>
      </c>
      <c r="GC170">
        <f t="shared" ref="GC170" si="163">GB170</f>
        <v>245.71428571428569</v>
      </c>
      <c r="GD170">
        <f t="shared" ref="GD170" si="164">GC170</f>
        <v>245.71428571428569</v>
      </c>
      <c r="GE170">
        <f t="shared" ref="GE170" si="165">GD170</f>
        <v>245.71428571428569</v>
      </c>
      <c r="GF170">
        <f t="shared" ref="GF170" si="166">GE170</f>
        <v>245.71428571428569</v>
      </c>
      <c r="GG170">
        <f t="shared" ref="GG170" si="167">GF170</f>
        <v>245.71428571428569</v>
      </c>
      <c r="GH170">
        <f t="shared" ref="GH170" si="168">GG170</f>
        <v>245.71428571428569</v>
      </c>
      <c r="GI170">
        <f t="shared" ref="GI170" si="169">GH170</f>
        <v>245.71428571428569</v>
      </c>
      <c r="GJ170">
        <f t="shared" ref="GJ170" si="170">GI170</f>
        <v>245.71428571428569</v>
      </c>
      <c r="GK170">
        <f t="shared" ref="GK170" si="171">GJ170</f>
        <v>245.71428571428569</v>
      </c>
      <c r="GL170">
        <f t="shared" ref="GL170" si="172">GK170</f>
        <v>245.71428571428569</v>
      </c>
      <c r="GM170">
        <f t="shared" ref="GM170" si="173">GL170</f>
        <v>245.71428571428569</v>
      </c>
      <c r="GN170">
        <f t="shared" ref="GN170" si="174">GM170</f>
        <v>245.71428571428569</v>
      </c>
      <c r="GO170">
        <f t="shared" ref="GO170" si="175">GN170</f>
        <v>245.71428571428569</v>
      </c>
    </row>
    <row r="171" spans="1:197" x14ac:dyDescent="0.25">
      <c r="A171" s="10" t="s">
        <v>32</v>
      </c>
      <c r="B171" s="29">
        <f>B170/C170/D170/E170/F170/G170/H170</f>
        <v>81.904761904761912</v>
      </c>
      <c r="I171" t="s">
        <v>32</v>
      </c>
      <c r="J171" s="30">
        <f>$B$170/$C$170/$E$170/$D$170/J86/$H$170</f>
        <v>2600.1511715797428</v>
      </c>
      <c r="K171" s="30">
        <f t="shared" ref="K171:BV171" si="176">$B$170/$C$170/$E$170/$D$170/K86/$H$170</f>
        <v>2022.3398001175779</v>
      </c>
      <c r="L171" s="30">
        <f t="shared" si="176"/>
        <v>1654.6416546416547</v>
      </c>
      <c r="M171" s="30">
        <f t="shared" si="176"/>
        <v>1400.0814000814</v>
      </c>
      <c r="N171" s="30">
        <f t="shared" si="176"/>
        <v>1213.4038800705466</v>
      </c>
      <c r="O171" s="30">
        <f t="shared" si="176"/>
        <v>1070.6504824151882</v>
      </c>
      <c r="P171" s="30">
        <f t="shared" si="176"/>
        <v>957.95043163464209</v>
      </c>
      <c r="Q171" s="30">
        <f t="shared" si="176"/>
        <v>866.71705719324768</v>
      </c>
      <c r="R171" s="30">
        <f t="shared" si="176"/>
        <v>791.35035656774778</v>
      </c>
      <c r="S171" s="30">
        <f t="shared" si="176"/>
        <v>728.04232804232799</v>
      </c>
      <c r="T171" s="30">
        <f t="shared" si="176"/>
        <v>674.11326670585925</v>
      </c>
      <c r="U171" s="30">
        <f t="shared" si="176"/>
        <v>627.62269658821378</v>
      </c>
      <c r="V171" s="30">
        <f t="shared" si="176"/>
        <v>587.13090971155486</v>
      </c>
      <c r="W171" s="30">
        <f t="shared" si="176"/>
        <v>551.54721821388489</v>
      </c>
      <c r="X171" s="30">
        <f t="shared" si="176"/>
        <v>520.03023431594863</v>
      </c>
      <c r="Y171" s="30">
        <f t="shared" si="176"/>
        <v>491.92049192049188</v>
      </c>
      <c r="Z171" s="30">
        <f t="shared" si="176"/>
        <v>466.69380002713336</v>
      </c>
      <c r="AA171" s="30">
        <f t="shared" si="176"/>
        <v>443.92824880629757</v>
      </c>
      <c r="AB171" s="30">
        <f t="shared" si="176"/>
        <v>423.28042328042324</v>
      </c>
      <c r="AC171" s="30">
        <f t="shared" si="176"/>
        <v>404.46796002351556</v>
      </c>
      <c r="AD171" s="30">
        <f t="shared" si="176"/>
        <v>387.25655746932341</v>
      </c>
      <c r="AE171" s="30">
        <f t="shared" si="176"/>
        <v>371.45016736853472</v>
      </c>
      <c r="AF171" s="30">
        <f t="shared" si="176"/>
        <v>356.88349413839609</v>
      </c>
      <c r="AG171" s="30">
        <f t="shared" si="176"/>
        <v>343.41619247279624</v>
      </c>
      <c r="AH171" s="30">
        <f t="shared" si="176"/>
        <v>330.92833092833092</v>
      </c>
      <c r="AI171" s="30">
        <f t="shared" si="176"/>
        <v>319.3168105448807</v>
      </c>
      <c r="AJ171" s="30">
        <f t="shared" si="176"/>
        <v>308.4925118823424</v>
      </c>
      <c r="AK171" s="30">
        <f t="shared" si="176"/>
        <v>298.37800329603607</v>
      </c>
      <c r="AL171" s="30">
        <f t="shared" si="176"/>
        <v>288.90568573108254</v>
      </c>
      <c r="AM171" s="30">
        <f t="shared" si="176"/>
        <v>280.01628001628001</v>
      </c>
      <c r="AN171" s="30">
        <f t="shared" si="176"/>
        <v>271.65758509042092</v>
      </c>
      <c r="AO171" s="30">
        <f t="shared" si="176"/>
        <v>263.78345218924926</v>
      </c>
      <c r="AP171" s="30">
        <f t="shared" si="176"/>
        <v>256.35293240927041</v>
      </c>
      <c r="AQ171" s="30">
        <f t="shared" si="176"/>
        <v>249.32956439805753</v>
      </c>
      <c r="AR171" s="30">
        <f t="shared" si="176"/>
        <v>242.68077601410934</v>
      </c>
      <c r="AS171" s="30">
        <f t="shared" si="176"/>
        <v>236.37737923452207</v>
      </c>
      <c r="AT171" s="30">
        <f t="shared" si="176"/>
        <v>230.39314178554685</v>
      </c>
      <c r="AU171" s="30">
        <f t="shared" si="176"/>
        <v>224.70442223528642</v>
      </c>
      <c r="AV171" s="30">
        <f t="shared" si="176"/>
        <v>219.2898578440747</v>
      </c>
      <c r="AW171" s="30">
        <f t="shared" si="176"/>
        <v>214.13009648303765</v>
      </c>
      <c r="AX171" s="30">
        <f t="shared" si="176"/>
        <v>209.2075655294046</v>
      </c>
      <c r="AY171" s="30">
        <f t="shared" si="176"/>
        <v>204.50627192200224</v>
      </c>
      <c r="AZ171" s="30">
        <f t="shared" si="176"/>
        <v>200.01162858305713</v>
      </c>
      <c r="BA171" s="30">
        <f t="shared" si="176"/>
        <v>195.71030323718495</v>
      </c>
      <c r="BB171" s="30">
        <f t="shared" si="176"/>
        <v>191.59008632692843</v>
      </c>
      <c r="BC171" s="30">
        <f t="shared" si="176"/>
        <v>187.63977526864124</v>
      </c>
      <c r="BD171" s="30">
        <f t="shared" si="176"/>
        <v>183.84907273796162</v>
      </c>
      <c r="BE171" s="30">
        <f t="shared" si="176"/>
        <v>180.20849704018019</v>
      </c>
      <c r="BF171" s="30">
        <f t="shared" si="176"/>
        <v>176.70930292289515</v>
      </c>
      <c r="BG171" s="30">
        <f t="shared" si="176"/>
        <v>173.34341143864953</v>
      </c>
      <c r="BH171" s="30">
        <f t="shared" si="176"/>
        <v>170.10334767344114</v>
      </c>
      <c r="BI171" s="30">
        <f t="shared" si="176"/>
        <v>166.98218533080919</v>
      </c>
      <c r="BJ171" s="30">
        <f t="shared" si="176"/>
        <v>163.97349730683064</v>
      </c>
      <c r="BK171" s="30">
        <f t="shared" si="176"/>
        <v>161.0713115137894</v>
      </c>
      <c r="BL171" s="30">
        <f t="shared" si="176"/>
        <v>158.27007131354958</v>
      </c>
      <c r="BM171" s="30">
        <f t="shared" si="176"/>
        <v>155.56460000904445</v>
      </c>
      <c r="BN171" s="30">
        <f t="shared" si="176"/>
        <v>152.95006891645545</v>
      </c>
      <c r="BO171" s="30">
        <f t="shared" si="176"/>
        <v>150.42196860378678</v>
      </c>
      <c r="BP171" s="30">
        <f t="shared" si="176"/>
        <v>147.97608293543252</v>
      </c>
      <c r="BQ171" s="30">
        <f t="shared" si="176"/>
        <v>145.60846560846559</v>
      </c>
      <c r="BR171" s="30">
        <f t="shared" si="176"/>
        <v>143.31541890597009</v>
      </c>
      <c r="BS171" s="30">
        <f t="shared" si="176"/>
        <v>141.09347442680775</v>
      </c>
      <c r="BT171" s="30">
        <f t="shared" si="176"/>
        <v>138.93937558059696</v>
      </c>
      <c r="BU171" s="30">
        <f t="shared" si="176"/>
        <v>136.85006166209172</v>
      </c>
      <c r="BV171" s="30">
        <f t="shared" si="176"/>
        <v>134.82265334117184</v>
      </c>
      <c r="BW171" s="30">
        <f t="shared" ref="BW171:EH171" si="177">$B$170/$C$170/$E$170/$D$170/BW86/$H$170</f>
        <v>132.85443942378248</v>
      </c>
      <c r="BX171" s="30">
        <f t="shared" si="177"/>
        <v>130.94286475581438</v>
      </c>
      <c r="BY171" s="30">
        <f t="shared" si="177"/>
        <v>129.08551915644114</v>
      </c>
      <c r="BZ171" s="30">
        <f t="shared" si="177"/>
        <v>127.28012728012727</v>
      </c>
      <c r="CA171" s="30">
        <f t="shared" si="177"/>
        <v>125.52453931764276</v>
      </c>
      <c r="CB171" s="30">
        <f t="shared" si="177"/>
        <v>123.81672245617823</v>
      </c>
      <c r="CC171" s="30">
        <f t="shared" si="177"/>
        <v>122.15475302723624</v>
      </c>
      <c r="CD171" s="30">
        <f t="shared" si="177"/>
        <v>120.53680927853112</v>
      </c>
      <c r="CE171" s="30">
        <f t="shared" si="177"/>
        <v>118.96116471279869</v>
      </c>
      <c r="CF171" s="30">
        <f t="shared" si="177"/>
        <v>117.42618194231098</v>
      </c>
      <c r="CG171" s="30">
        <f t="shared" si="177"/>
        <v>115.93030701310956</v>
      </c>
      <c r="CH171" s="30">
        <f t="shared" si="177"/>
        <v>114.47206415759874</v>
      </c>
      <c r="CI171" s="30">
        <f t="shared" si="177"/>
        <v>113.0500509382497</v>
      </c>
      <c r="CJ171" s="30">
        <f t="shared" si="177"/>
        <v>111.66293374882332</v>
      </c>
      <c r="CK171" s="30">
        <f t="shared" si="177"/>
        <v>110.30944364277697</v>
      </c>
      <c r="CL171" s="30">
        <f t="shared" si="177"/>
        <v>108.98837246142635</v>
      </c>
      <c r="CM171" s="30">
        <f t="shared" si="177"/>
        <v>107.69856923703077</v>
      </c>
      <c r="CN171" s="30">
        <f t="shared" si="177"/>
        <v>106.43893684829357</v>
      </c>
      <c r="CO171" s="30">
        <f t="shared" si="177"/>
        <v>105.20842890785087</v>
      </c>
      <c r="CP171" s="30">
        <f t="shared" si="177"/>
        <v>104.00604686318971</v>
      </c>
      <c r="CQ171" s="30">
        <f t="shared" si="177"/>
        <v>102.83083729411412</v>
      </c>
      <c r="CR171" s="30">
        <f t="shared" si="177"/>
        <v>101.68188939138659</v>
      </c>
      <c r="CS171" s="30">
        <f t="shared" si="177"/>
        <v>100.55833260253149</v>
      </c>
      <c r="CT171" s="30">
        <f t="shared" si="177"/>
        <v>99.459334432012028</v>
      </c>
      <c r="CU171" s="30">
        <f t="shared" si="177"/>
        <v>98.38409838409838</v>
      </c>
      <c r="CV171" s="30">
        <f t="shared" si="177"/>
        <v>97.331862037744386</v>
      </c>
      <c r="CW171" s="30">
        <f t="shared" si="177"/>
        <v>96.301895243694176</v>
      </c>
      <c r="CX171" s="30">
        <f t="shared" si="177"/>
        <v>95.293498434859686</v>
      </c>
      <c r="CY171" s="30">
        <f t="shared" si="177"/>
        <v>94.306001041752339</v>
      </c>
      <c r="CZ171" s="30">
        <f t="shared" si="177"/>
        <v>93.338760005426664</v>
      </c>
      <c r="DA171" s="30">
        <f t="shared" si="177"/>
        <v>92.391158381006093</v>
      </c>
      <c r="DB171" s="30">
        <f t="shared" si="177"/>
        <v>91.462604025418088</v>
      </c>
      <c r="DC171" s="30">
        <f t="shared" si="177"/>
        <v>90.552528363473627</v>
      </c>
      <c r="DD171" s="30">
        <f t="shared" si="177"/>
        <v>89.660385226887684</v>
      </c>
      <c r="DE171" s="30">
        <f t="shared" si="177"/>
        <v>88.785649761259506</v>
      </c>
      <c r="DF171" s="30">
        <f t="shared" si="177"/>
        <v>87.92781739641643</v>
      </c>
      <c r="DG171" s="30">
        <f t="shared" si="177"/>
        <v>87.086402875876558</v>
      </c>
      <c r="DH171" s="30">
        <f t="shared" si="177"/>
        <v>86.260939341508063</v>
      </c>
      <c r="DI171" s="30">
        <f t="shared" si="177"/>
        <v>85.450977469756808</v>
      </c>
      <c r="DJ171" s="30">
        <f t="shared" si="177"/>
        <v>84.656084656084658</v>
      </c>
      <c r="DK171" s="30">
        <f t="shared" si="177"/>
        <v>83.875844244507832</v>
      </c>
      <c r="DL171" s="30">
        <f t="shared" si="177"/>
        <v>83.109854799352519</v>
      </c>
      <c r="DM171" s="30">
        <f t="shared" si="177"/>
        <v>82.357729416552942</v>
      </c>
      <c r="DN171" s="30">
        <f t="shared" si="177"/>
        <v>81.61909507200987</v>
      </c>
      <c r="DO171" s="30">
        <f t="shared" si="177"/>
        <v>80.893592004703109</v>
      </c>
      <c r="DP171" s="30">
        <f t="shared" si="177"/>
        <v>80.180873132414973</v>
      </c>
      <c r="DQ171" s="30">
        <f t="shared" si="177"/>
        <v>79.480603498070749</v>
      </c>
      <c r="DR171" s="30">
        <f t="shared" si="177"/>
        <v>78.792459744840698</v>
      </c>
      <c r="DS171" s="30">
        <f t="shared" si="177"/>
        <v>78.116129618275536</v>
      </c>
      <c r="DT171" s="30">
        <f t="shared" si="177"/>
        <v>77.451311493864679</v>
      </c>
      <c r="DU171" s="30">
        <f t="shared" si="177"/>
        <v>76.797713928515606</v>
      </c>
      <c r="DV171" s="30">
        <f t="shared" si="177"/>
        <v>76.155055234553146</v>
      </c>
      <c r="DW171" s="30">
        <f t="shared" si="177"/>
        <v>75.523063074930292</v>
      </c>
      <c r="DX171" s="30">
        <f t="shared" si="177"/>
        <v>74.901474078428805</v>
      </c>
      <c r="DY171" s="30">
        <f t="shared" si="177"/>
        <v>74.290033473706941</v>
      </c>
      <c r="DZ171" s="30">
        <f t="shared" si="177"/>
        <v>73.68849474112632</v>
      </c>
      <c r="EA171" s="30">
        <f t="shared" si="177"/>
        <v>73.09661928135823</v>
      </c>
      <c r="EB171" s="30">
        <f t="shared" si="177"/>
        <v>72.514176099833463</v>
      </c>
      <c r="EC171" s="30">
        <f t="shared" si="177"/>
        <v>71.940941506158893</v>
      </c>
      <c r="ED171" s="30">
        <f t="shared" si="177"/>
        <v>71.37669882767922</v>
      </c>
      <c r="EE171" s="30">
        <f t="shared" si="177"/>
        <v>70.821238136413228</v>
      </c>
      <c r="EF171" s="30">
        <f t="shared" si="177"/>
        <v>70.274355988641702</v>
      </c>
      <c r="EG171" s="30">
        <f t="shared" si="177"/>
        <v>69.735855176468206</v>
      </c>
      <c r="EH171" s="30">
        <f t="shared" si="177"/>
        <v>69.205544490715596</v>
      </c>
      <c r="EI171" s="30">
        <f t="shared" ref="EI171:GA171" si="178">$B$170/$C$170/$E$170/$D$170/EI86/$H$170</f>
        <v>68.683238494559248</v>
      </c>
      <c r="EJ171" s="30">
        <f t="shared" si="178"/>
        <v>68.16875730733409</v>
      </c>
      <c r="EK171" s="30">
        <f t="shared" si="178"/>
        <v>67.66192639798588</v>
      </c>
      <c r="EL171" s="30">
        <f t="shared" si="178"/>
        <v>67.162576387668636</v>
      </c>
      <c r="EM171" s="30">
        <f t="shared" si="178"/>
        <v>66.670542861019044</v>
      </c>
      <c r="EN171" s="30">
        <f t="shared" si="178"/>
        <v>66.185666185666179</v>
      </c>
      <c r="EO171" s="30">
        <f t="shared" si="178"/>
        <v>65.707791339560288</v>
      </c>
      <c r="EP171" s="30">
        <f t="shared" si="178"/>
        <v>65.236767745728315</v>
      </c>
      <c r="EQ171" s="30">
        <f t="shared" si="178"/>
        <v>64.772449114086115</v>
      </c>
      <c r="ER171" s="30">
        <f t="shared" si="178"/>
        <v>64.314693289958299</v>
      </c>
      <c r="ES171" s="30">
        <f t="shared" si="178"/>
        <v>63.863362108976141</v>
      </c>
      <c r="ET171" s="30">
        <f t="shared" si="178"/>
        <v>63.418321258042511</v>
      </c>
      <c r="EU171" s="30">
        <f t="shared" si="178"/>
        <v>62.979440142069897</v>
      </c>
      <c r="EV171" s="30">
        <f t="shared" si="178"/>
        <v>62.546591756213743</v>
      </c>
      <c r="EW171" s="30">
        <f t="shared" si="178"/>
        <v>62.119652563338569</v>
      </c>
      <c r="EX171" s="30">
        <f t="shared" si="178"/>
        <v>61.698502376468475</v>
      </c>
      <c r="EY171" s="30">
        <f t="shared" si="178"/>
        <v>61.283024245987207</v>
      </c>
      <c r="EZ171" s="30">
        <f t="shared" si="178"/>
        <v>60.873104351365221</v>
      </c>
      <c r="FA171" s="30">
        <f t="shared" si="178"/>
        <v>60.468631897203323</v>
      </c>
      <c r="FB171" s="30">
        <f t="shared" si="178"/>
        <v>60.069499013393397</v>
      </c>
      <c r="FC171" s="30">
        <f t="shared" si="178"/>
        <v>59.675600659207213</v>
      </c>
      <c r="FD171" s="30">
        <f t="shared" si="178"/>
        <v>59.286834531134204</v>
      </c>
      <c r="FE171" s="30">
        <f t="shared" si="178"/>
        <v>58.903100974298383</v>
      </c>
      <c r="FF171" s="30">
        <f t="shared" si="178"/>
        <v>58.524302897293246</v>
      </c>
      <c r="FG171" s="30">
        <f t="shared" si="178"/>
        <v>58.150345690281789</v>
      </c>
      <c r="FH171" s="30">
        <f t="shared" si="178"/>
        <v>57.781137146216508</v>
      </c>
      <c r="FI171" s="30">
        <f t="shared" si="178"/>
        <v>57.416587385041638</v>
      </c>
      <c r="FJ171" s="30">
        <f t="shared" si="178"/>
        <v>57.056608780746707</v>
      </c>
      <c r="FK171" s="30">
        <f t="shared" si="178"/>
        <v>56.70111589114704</v>
      </c>
      <c r="FL171" s="30">
        <f t="shared" si="178"/>
        <v>56.350025390273068</v>
      </c>
      <c r="FM171" s="30">
        <f t="shared" si="178"/>
        <v>56.003256003255999</v>
      </c>
      <c r="FN171" s="30">
        <f t="shared" si="178"/>
        <v>55.660728443603055</v>
      </c>
      <c r="FO171" s="30">
        <f t="shared" si="178"/>
        <v>55.322365352760485</v>
      </c>
      <c r="FP171" s="30">
        <f t="shared" si="178"/>
        <v>54.988091241867671</v>
      </c>
      <c r="FQ171" s="30">
        <f t="shared" si="178"/>
        <v>54.65783243561021</v>
      </c>
      <c r="FR171" s="30">
        <f t="shared" si="178"/>
        <v>54.331517018084178</v>
      </c>
      <c r="FS171" s="30">
        <f t="shared" si="178"/>
        <v>54.009074780588129</v>
      </c>
      <c r="FT171" s="30">
        <f t="shared" si="178"/>
        <v>53.690437171263127</v>
      </c>
      <c r="FU171" s="30">
        <f t="shared" si="178"/>
        <v>53.375537246504983</v>
      </c>
      <c r="FV171" s="30">
        <f t="shared" si="178"/>
        <v>53.064309624076387</v>
      </c>
      <c r="FW171" s="30">
        <f t="shared" si="178"/>
        <v>52.756690437849855</v>
      </c>
      <c r="FX171" s="30">
        <f t="shared" si="178"/>
        <v>52.452617294115853</v>
      </c>
      <c r="FY171" s="30">
        <f t="shared" si="178"/>
        <v>52.152029229393122</v>
      </c>
      <c r="FZ171" s="30">
        <f t="shared" si="178"/>
        <v>51.854866669681485</v>
      </c>
      <c r="GA171" s="30">
        <f t="shared" si="178"/>
        <v>51.561071391099716</v>
      </c>
      <c r="GB171" s="30">
        <f t="shared" ref="GB171:GO171" si="179">$B$170/$C$170/$E$170/$D$170/GB86/$H$170</f>
        <v>38.452939861390561</v>
      </c>
      <c r="GC171" s="30">
        <f t="shared" si="179"/>
        <v>30.590013783291091</v>
      </c>
      <c r="GD171" s="30">
        <f t="shared" si="179"/>
        <v>25.349663232671588</v>
      </c>
      <c r="GE171" s="30">
        <f t="shared" si="179"/>
        <v>21.607904472961852</v>
      </c>
      <c r="GF171" s="30">
        <f t="shared" si="179"/>
        <v>18.802746075473348</v>
      </c>
      <c r="GG171" s="30">
        <f t="shared" si="179"/>
        <v>16.621970959870502</v>
      </c>
      <c r="GH171" s="30">
        <f t="shared" si="179"/>
        <v>14.878249210674278</v>
      </c>
      <c r="GI171" s="30">
        <f t="shared" si="179"/>
        <v>13.452371175948411</v>
      </c>
      <c r="GJ171" s="30">
        <f t="shared" si="179"/>
        <v>12.26486401688558</v>
      </c>
      <c r="GK171" s="30">
        <f t="shared" si="179"/>
        <v>11.260708311646649</v>
      </c>
      <c r="GL171" s="30">
        <f t="shared" si="179"/>
        <v>10.400604686318971</v>
      </c>
      <c r="GM171" s="30">
        <f t="shared" si="179"/>
        <v>9.6557337936648278</v>
      </c>
      <c r="GN171" s="30">
        <f t="shared" si="179"/>
        <v>9.0044812999958115</v>
      </c>
      <c r="GO171" s="30">
        <f t="shared" si="179"/>
        <v>8.4303187591747104</v>
      </c>
    </row>
    <row r="174" spans="1:197" x14ac:dyDescent="0.25">
      <c r="F174" t="s">
        <v>42</v>
      </c>
      <c r="G174" s="30">
        <f>MAX(J170,J171)</f>
        <v>2600.1511715797428</v>
      </c>
      <c r="I174" t="s">
        <v>40</v>
      </c>
      <c r="J174" s="30">
        <f t="shared" ref="J174:BU174" si="180">MIN($J$26,J169,MAX(J170,J171))</f>
        <v>245.71428571428569</v>
      </c>
      <c r="K174" s="30">
        <f t="shared" si="180"/>
        <v>245.71428571428569</v>
      </c>
      <c r="L174" s="30">
        <f t="shared" si="180"/>
        <v>245.71428571428569</v>
      </c>
      <c r="M174" s="30">
        <f t="shared" si="180"/>
        <v>245.71428571428569</v>
      </c>
      <c r="N174" s="30">
        <f t="shared" si="180"/>
        <v>245.71428571428569</v>
      </c>
      <c r="O174" s="30">
        <f t="shared" si="180"/>
        <v>245.71428571428569</v>
      </c>
      <c r="P174" s="30">
        <f t="shared" si="180"/>
        <v>245.71428571428569</v>
      </c>
      <c r="Q174" s="30">
        <f t="shared" si="180"/>
        <v>245.71428571428569</v>
      </c>
      <c r="R174" s="30">
        <f t="shared" si="180"/>
        <v>245.71428571428569</v>
      </c>
      <c r="S174" s="30">
        <f t="shared" si="180"/>
        <v>245.71428571428569</v>
      </c>
      <c r="T174" s="30">
        <f t="shared" si="180"/>
        <v>245.71428571428569</v>
      </c>
      <c r="U174" s="30">
        <f t="shared" si="180"/>
        <v>245.71428571428569</v>
      </c>
      <c r="V174" s="30">
        <f t="shared" si="180"/>
        <v>245.71428571428569</v>
      </c>
      <c r="W174" s="30">
        <f t="shared" si="180"/>
        <v>245.71428571428569</v>
      </c>
      <c r="X174" s="30">
        <f t="shared" si="180"/>
        <v>245.71428571428569</v>
      </c>
      <c r="Y174" s="30">
        <f t="shared" si="180"/>
        <v>245.71428571428569</v>
      </c>
      <c r="Z174" s="30">
        <f t="shared" si="180"/>
        <v>245.71428571428569</v>
      </c>
      <c r="AA174" s="30">
        <f t="shared" si="180"/>
        <v>245.71428571428569</v>
      </c>
      <c r="AB174" s="30">
        <f t="shared" si="180"/>
        <v>245.71428571428569</v>
      </c>
      <c r="AC174" s="30">
        <f t="shared" si="180"/>
        <v>245.71428571428569</v>
      </c>
      <c r="AD174" s="30">
        <f t="shared" si="180"/>
        <v>245.71428571428569</v>
      </c>
      <c r="AE174" s="30">
        <f t="shared" si="180"/>
        <v>245.71428571428569</v>
      </c>
      <c r="AF174" s="30">
        <f t="shared" si="180"/>
        <v>245.71428571428569</v>
      </c>
      <c r="AG174" s="30">
        <f t="shared" si="180"/>
        <v>245.71428571428569</v>
      </c>
      <c r="AH174" s="30">
        <f t="shared" si="180"/>
        <v>245.71428571428569</v>
      </c>
      <c r="AI174" s="30">
        <f t="shared" si="180"/>
        <v>245.71428571428569</v>
      </c>
      <c r="AJ174" s="30">
        <f t="shared" si="180"/>
        <v>245.71428571428569</v>
      </c>
      <c r="AK174" s="30">
        <f t="shared" si="180"/>
        <v>245.71428571428569</v>
      </c>
      <c r="AL174" s="30">
        <f t="shared" si="180"/>
        <v>245.71428571428569</v>
      </c>
      <c r="AM174" s="30">
        <f t="shared" si="180"/>
        <v>245.71428571428569</v>
      </c>
      <c r="AN174" s="30">
        <f t="shared" si="180"/>
        <v>245.71428571428569</v>
      </c>
      <c r="AO174" s="30">
        <f t="shared" si="180"/>
        <v>245.71428571428569</v>
      </c>
      <c r="AP174" s="59">
        <f t="shared" si="180"/>
        <v>245.71428571428569</v>
      </c>
      <c r="AQ174" s="30">
        <f t="shared" si="180"/>
        <v>245.71428571428569</v>
      </c>
      <c r="AR174" s="30">
        <f t="shared" si="180"/>
        <v>245.71428571428569</v>
      </c>
      <c r="AS174" s="30">
        <f t="shared" si="180"/>
        <v>245.71428571428569</v>
      </c>
      <c r="AT174" s="30">
        <f t="shared" si="180"/>
        <v>245.71428571428569</v>
      </c>
      <c r="AU174" s="30">
        <f t="shared" si="180"/>
        <v>245.71428571428569</v>
      </c>
      <c r="AV174" s="30">
        <f t="shared" si="180"/>
        <v>245.71428571428569</v>
      </c>
      <c r="AW174" s="30">
        <f t="shared" si="180"/>
        <v>245.71428571428569</v>
      </c>
      <c r="AX174" s="30">
        <f t="shared" si="180"/>
        <v>245.71428571428569</v>
      </c>
      <c r="AY174" s="30">
        <f t="shared" si="180"/>
        <v>245.71428571428569</v>
      </c>
      <c r="AZ174" s="30">
        <f t="shared" si="180"/>
        <v>245.71428571428569</v>
      </c>
      <c r="BA174" s="30">
        <f t="shared" si="180"/>
        <v>245.71428571428569</v>
      </c>
      <c r="BB174" s="30">
        <f t="shared" si="180"/>
        <v>245.71428571428569</v>
      </c>
      <c r="BC174" s="30">
        <f t="shared" si="180"/>
        <v>245.71428571428569</v>
      </c>
      <c r="BD174" s="30">
        <f t="shared" si="180"/>
        <v>245.71428571428569</v>
      </c>
      <c r="BE174" s="30">
        <f t="shared" si="180"/>
        <v>245.71428571428569</v>
      </c>
      <c r="BF174" s="30">
        <f t="shared" si="180"/>
        <v>245.71428571428569</v>
      </c>
      <c r="BG174" s="30">
        <f t="shared" si="180"/>
        <v>245.71428571428569</v>
      </c>
      <c r="BH174" s="30">
        <f t="shared" si="180"/>
        <v>245.71428571428569</v>
      </c>
      <c r="BI174" s="30">
        <f t="shared" si="180"/>
        <v>245.71428571428569</v>
      </c>
      <c r="BJ174" s="30">
        <f t="shared" si="180"/>
        <v>245.71428571428569</v>
      </c>
      <c r="BK174" s="30">
        <f t="shared" si="180"/>
        <v>245.71428571428569</v>
      </c>
      <c r="BL174" s="30">
        <f t="shared" si="180"/>
        <v>245.71428571428569</v>
      </c>
      <c r="BM174" s="30">
        <f t="shared" si="180"/>
        <v>245.71428571428569</v>
      </c>
      <c r="BN174" s="30">
        <f t="shared" si="180"/>
        <v>245.71428571428569</v>
      </c>
      <c r="BO174" s="30">
        <f t="shared" si="180"/>
        <v>245.71428571428569</v>
      </c>
      <c r="BP174" s="30">
        <f t="shared" si="180"/>
        <v>245.71428571428569</v>
      </c>
      <c r="BQ174" s="30">
        <f t="shared" si="180"/>
        <v>245.71428571428569</v>
      </c>
      <c r="BR174" s="30">
        <f t="shared" si="180"/>
        <v>245.71428571428569</v>
      </c>
      <c r="BS174" s="30">
        <f t="shared" si="180"/>
        <v>245.71428571428569</v>
      </c>
      <c r="BT174" s="30">
        <f t="shared" si="180"/>
        <v>245.71428571428569</v>
      </c>
      <c r="BU174" s="30">
        <f t="shared" si="180"/>
        <v>245.71428571428569</v>
      </c>
      <c r="BV174" s="30">
        <f t="shared" ref="BV174:EG174" si="181">MIN($J$26,BV169,MAX(BV170,BV171))</f>
        <v>245.71428571428569</v>
      </c>
      <c r="BW174" s="30">
        <f t="shared" si="181"/>
        <v>245.71428571428569</v>
      </c>
      <c r="BX174" s="30">
        <f t="shared" si="181"/>
        <v>245.71428571428569</v>
      </c>
      <c r="BY174" s="30">
        <f t="shared" si="181"/>
        <v>245.71428571428569</v>
      </c>
      <c r="BZ174" s="30">
        <f t="shared" si="181"/>
        <v>245.71428571428569</v>
      </c>
      <c r="CA174" s="30">
        <f t="shared" si="181"/>
        <v>245.71428571428569</v>
      </c>
      <c r="CB174" s="30">
        <f t="shared" si="181"/>
        <v>245.71428571428569</v>
      </c>
      <c r="CC174" s="30">
        <f t="shared" si="181"/>
        <v>245.71428571428569</v>
      </c>
      <c r="CD174" s="30">
        <f t="shared" si="181"/>
        <v>245.71428571428569</v>
      </c>
      <c r="CE174" s="30">
        <f t="shared" si="181"/>
        <v>245.71428571428569</v>
      </c>
      <c r="CF174" s="30">
        <f t="shared" si="181"/>
        <v>245.71428571428569</v>
      </c>
      <c r="CG174" s="30">
        <f t="shared" si="181"/>
        <v>245.71428571428569</v>
      </c>
      <c r="CH174" s="30">
        <f t="shared" si="181"/>
        <v>245.71428571428569</v>
      </c>
      <c r="CI174" s="30">
        <f t="shared" si="181"/>
        <v>245.71428571428569</v>
      </c>
      <c r="CJ174" s="30">
        <f t="shared" si="181"/>
        <v>245.71428571428569</v>
      </c>
      <c r="CK174" s="30">
        <f t="shared" si="181"/>
        <v>245.71428571428569</v>
      </c>
      <c r="CL174" s="30">
        <f t="shared" si="181"/>
        <v>245.71428571428569</v>
      </c>
      <c r="CM174" s="30">
        <f t="shared" si="181"/>
        <v>245.71428571428569</v>
      </c>
      <c r="CN174" s="30">
        <f t="shared" si="181"/>
        <v>245.71428571428569</v>
      </c>
      <c r="CO174" s="30">
        <f t="shared" si="181"/>
        <v>245.71428571428569</v>
      </c>
      <c r="CP174" s="30">
        <f t="shared" si="181"/>
        <v>245.71428571428569</v>
      </c>
      <c r="CQ174" s="30">
        <f t="shared" si="181"/>
        <v>245.71428571428569</v>
      </c>
      <c r="CR174" s="30">
        <f t="shared" si="181"/>
        <v>245.71428571428569</v>
      </c>
      <c r="CS174" s="30">
        <f t="shared" si="181"/>
        <v>245.71428571428569</v>
      </c>
      <c r="CT174" s="30">
        <f t="shared" si="181"/>
        <v>245.71428571428569</v>
      </c>
      <c r="CU174" s="30">
        <f t="shared" si="181"/>
        <v>245.71428571428569</v>
      </c>
      <c r="CV174" s="30">
        <f t="shared" si="181"/>
        <v>245.71428571428569</v>
      </c>
      <c r="CW174" s="30">
        <f t="shared" si="181"/>
        <v>245.71428571428569</v>
      </c>
      <c r="CX174" s="30">
        <f t="shared" si="181"/>
        <v>245.71428571428569</v>
      </c>
      <c r="CY174" s="30">
        <f t="shared" si="181"/>
        <v>245.71428571428569</v>
      </c>
      <c r="CZ174" s="30">
        <f t="shared" si="181"/>
        <v>245.71428571428569</v>
      </c>
      <c r="DA174" s="30">
        <f t="shared" si="181"/>
        <v>245.71428571428569</v>
      </c>
      <c r="DB174" s="30">
        <f t="shared" si="181"/>
        <v>245.71428571428569</v>
      </c>
      <c r="DC174" s="30">
        <f t="shared" si="181"/>
        <v>245.71428571428569</v>
      </c>
      <c r="DD174" s="30">
        <f t="shared" si="181"/>
        <v>245.71428571428569</v>
      </c>
      <c r="DE174" s="30">
        <f t="shared" si="181"/>
        <v>245.71428571428569</v>
      </c>
      <c r="DF174" s="30">
        <f t="shared" si="181"/>
        <v>245.71428571428569</v>
      </c>
      <c r="DG174" s="30">
        <f t="shared" si="181"/>
        <v>245.71428571428569</v>
      </c>
      <c r="DH174" s="30">
        <f t="shared" si="181"/>
        <v>245.71428571428569</v>
      </c>
      <c r="DI174" s="30">
        <f t="shared" si="181"/>
        <v>245.71428571428569</v>
      </c>
      <c r="DJ174" s="30">
        <f t="shared" si="181"/>
        <v>245.71428571428569</v>
      </c>
      <c r="DK174" s="30">
        <f t="shared" si="181"/>
        <v>245.71428571428569</v>
      </c>
      <c r="DL174" s="30">
        <f t="shared" si="181"/>
        <v>245.71428571428569</v>
      </c>
      <c r="DM174" s="30">
        <f t="shared" si="181"/>
        <v>245.71428571428569</v>
      </c>
      <c r="DN174" s="30">
        <f t="shared" si="181"/>
        <v>244.85728521602962</v>
      </c>
      <c r="DO174" s="30">
        <f t="shared" si="181"/>
        <v>242.68077601410934</v>
      </c>
      <c r="DP174" s="30">
        <f t="shared" si="181"/>
        <v>240.54261939724495</v>
      </c>
      <c r="DQ174" s="30">
        <f t="shared" si="181"/>
        <v>238.44181049421223</v>
      </c>
      <c r="DR174" s="30">
        <f t="shared" si="181"/>
        <v>236.3773792345221</v>
      </c>
      <c r="DS174" s="30">
        <f t="shared" si="181"/>
        <v>234.34838885482662</v>
      </c>
      <c r="DT174" s="30">
        <f t="shared" si="181"/>
        <v>232.35393448159405</v>
      </c>
      <c r="DU174" s="30">
        <f t="shared" si="181"/>
        <v>230.39314178554685</v>
      </c>
      <c r="DV174" s="30">
        <f t="shared" si="181"/>
        <v>228.46516570365941</v>
      </c>
      <c r="DW174" s="30">
        <f t="shared" si="181"/>
        <v>226.56918922479088</v>
      </c>
      <c r="DX174" s="30">
        <f t="shared" si="181"/>
        <v>224.70442223528644</v>
      </c>
      <c r="DY174" s="30">
        <f t="shared" si="181"/>
        <v>222.87010042112081</v>
      </c>
      <c r="DZ174" s="30">
        <f t="shared" si="181"/>
        <v>221.06548422337897</v>
      </c>
      <c r="EA174" s="30">
        <f t="shared" si="181"/>
        <v>219.28985784407473</v>
      </c>
      <c r="EB174" s="30">
        <f t="shared" si="181"/>
        <v>217.54252829950042</v>
      </c>
      <c r="EC174" s="30">
        <f t="shared" si="181"/>
        <v>215.82282451847669</v>
      </c>
      <c r="ED174" s="30">
        <f t="shared" si="181"/>
        <v>214.13009648303765</v>
      </c>
      <c r="EE174" s="30">
        <f t="shared" si="181"/>
        <v>212.46371440923969</v>
      </c>
      <c r="EF174" s="30">
        <f t="shared" si="181"/>
        <v>210.82306796592511</v>
      </c>
      <c r="EG174" s="30">
        <f t="shared" si="181"/>
        <v>209.2075655294046</v>
      </c>
      <c r="EH174" s="30">
        <f t="shared" ref="EH174:GA174" si="182">MIN($J$26,EH169,MAX(EH170,EH171))</f>
        <v>207.61663347214679</v>
      </c>
      <c r="EI174" s="30">
        <f t="shared" si="182"/>
        <v>206.04971548367774</v>
      </c>
      <c r="EJ174" s="30">
        <f t="shared" si="182"/>
        <v>204.50627192200224</v>
      </c>
      <c r="EK174" s="30">
        <f t="shared" si="182"/>
        <v>202.9857791939576</v>
      </c>
      <c r="EL174" s="30">
        <f t="shared" si="182"/>
        <v>201.48772916300592</v>
      </c>
      <c r="EM174" s="30">
        <f t="shared" si="182"/>
        <v>200.01162858305716</v>
      </c>
      <c r="EN174" s="30">
        <f t="shared" si="182"/>
        <v>198.55699855699856</v>
      </c>
      <c r="EO174" s="30">
        <f t="shared" si="182"/>
        <v>197.12337401868086</v>
      </c>
      <c r="EP174" s="30">
        <f t="shared" si="182"/>
        <v>195.71030323718495</v>
      </c>
      <c r="EQ174" s="30">
        <f t="shared" si="182"/>
        <v>194.31734734225836</v>
      </c>
      <c r="ER174" s="30">
        <f t="shared" si="182"/>
        <v>192.94407986987494</v>
      </c>
      <c r="ES174" s="30">
        <f t="shared" si="182"/>
        <v>191.5900863269284</v>
      </c>
      <c r="ET174" s="30">
        <f t="shared" si="182"/>
        <v>190.25496377412753</v>
      </c>
      <c r="EU174" s="30">
        <f t="shared" si="182"/>
        <v>188.93832042620969</v>
      </c>
      <c r="EV174" s="30">
        <f t="shared" si="182"/>
        <v>187.63977526864124</v>
      </c>
      <c r="EW174" s="30">
        <f t="shared" si="182"/>
        <v>186.3589576900157</v>
      </c>
      <c r="EX174" s="30">
        <f t="shared" si="182"/>
        <v>185.09550712940543</v>
      </c>
      <c r="EY174" s="30">
        <f t="shared" si="182"/>
        <v>183.84907273796162</v>
      </c>
      <c r="EZ174" s="30">
        <f t="shared" si="182"/>
        <v>182.61931305409564</v>
      </c>
      <c r="FA174" s="30">
        <f t="shared" si="182"/>
        <v>181.40589569160994</v>
      </c>
      <c r="FB174" s="30">
        <f t="shared" si="182"/>
        <v>180.20849704018022</v>
      </c>
      <c r="FC174" s="30">
        <f t="shared" si="182"/>
        <v>179.02680197762166</v>
      </c>
      <c r="FD174" s="30">
        <f t="shared" si="182"/>
        <v>177.8605035934026</v>
      </c>
      <c r="FE174" s="30">
        <f t="shared" si="182"/>
        <v>176.70930292289515</v>
      </c>
      <c r="FF174" s="30">
        <f t="shared" si="182"/>
        <v>175.57290869187975</v>
      </c>
      <c r="FG174" s="30">
        <f t="shared" si="182"/>
        <v>174.45103707084536</v>
      </c>
      <c r="FH174" s="30">
        <f t="shared" si="182"/>
        <v>173.34341143864953</v>
      </c>
      <c r="FI174" s="30">
        <f t="shared" si="182"/>
        <v>172.24976215512493</v>
      </c>
      <c r="FJ174" s="30">
        <f t="shared" si="182"/>
        <v>171.16982634224013</v>
      </c>
      <c r="FK174" s="30">
        <f t="shared" si="182"/>
        <v>170.10334767344114</v>
      </c>
      <c r="FL174" s="30">
        <f t="shared" si="182"/>
        <v>169.05007617081918</v>
      </c>
      <c r="FM174" s="30">
        <f t="shared" si="182"/>
        <v>168.00976800976798</v>
      </c>
      <c r="FN174" s="30">
        <f t="shared" si="182"/>
        <v>166.98218533080916</v>
      </c>
      <c r="FO174" s="30">
        <f t="shared" si="182"/>
        <v>165.96709605828144</v>
      </c>
      <c r="FP174" s="30">
        <f t="shared" si="182"/>
        <v>164.96427372560302</v>
      </c>
      <c r="FQ174" s="30">
        <f t="shared" si="182"/>
        <v>163.97349730683064</v>
      </c>
      <c r="FR174" s="30">
        <f t="shared" si="182"/>
        <v>162.99455105425253</v>
      </c>
      <c r="FS174" s="30">
        <f t="shared" si="182"/>
        <v>162.02722434176439</v>
      </c>
      <c r="FT174" s="30">
        <f t="shared" si="182"/>
        <v>161.07131151378937</v>
      </c>
      <c r="FU174" s="30">
        <f t="shared" si="182"/>
        <v>160.12661173951497</v>
      </c>
      <c r="FV174" s="30">
        <f t="shared" si="182"/>
        <v>159.19292887222915</v>
      </c>
      <c r="FW174" s="30">
        <f t="shared" si="182"/>
        <v>158.27007131354958</v>
      </c>
      <c r="FX174" s="30">
        <f t="shared" si="182"/>
        <v>157.35785188234755</v>
      </c>
      <c r="FY174" s="30">
        <f t="shared" si="182"/>
        <v>156.45608768817937</v>
      </c>
      <c r="FZ174" s="30">
        <f t="shared" si="182"/>
        <v>155.56460000904445</v>
      </c>
      <c r="GA174" s="30">
        <f t="shared" si="182"/>
        <v>154.68321417329915</v>
      </c>
      <c r="GB174" s="30">
        <f t="shared" ref="GB174:GO174" si="183">MIN($J$26,GB169,MAX(GB170,GB171))</f>
        <v>115.35881958417168</v>
      </c>
      <c r="GC174" s="30">
        <f t="shared" si="183"/>
        <v>91.770041349873281</v>
      </c>
      <c r="GD174" s="30">
        <f t="shared" si="183"/>
        <v>76.048989698014765</v>
      </c>
      <c r="GE174" s="30">
        <f t="shared" si="183"/>
        <v>64.823713418885546</v>
      </c>
      <c r="GF174" s="30">
        <f t="shared" si="183"/>
        <v>56.408238226420039</v>
      </c>
      <c r="GG174" s="30">
        <f t="shared" si="183"/>
        <v>49.865912879611507</v>
      </c>
      <c r="GH174" s="30">
        <f t="shared" si="183"/>
        <v>44.63474763202283</v>
      </c>
      <c r="GI174" s="30">
        <f t="shared" si="183"/>
        <v>40.357113527845229</v>
      </c>
      <c r="GJ174" s="30">
        <f t="shared" si="183"/>
        <v>36.794592050656739</v>
      </c>
      <c r="GK174" s="30">
        <f t="shared" si="183"/>
        <v>33.782124934939944</v>
      </c>
      <c r="GL174" s="30">
        <f t="shared" si="183"/>
        <v>31.201814058956916</v>
      </c>
      <c r="GM174" s="30">
        <f t="shared" si="183"/>
        <v>28.967201380994485</v>
      </c>
      <c r="GN174" s="30">
        <f t="shared" si="183"/>
        <v>27.013443899987433</v>
      </c>
      <c r="GO174" s="30">
        <f t="shared" si="183"/>
        <v>25.290956277524131</v>
      </c>
    </row>
    <row r="175" spans="1:197" x14ac:dyDescent="0.25">
      <c r="I175" t="s">
        <v>33</v>
      </c>
      <c r="J175">
        <f>J86</f>
        <v>21</v>
      </c>
      <c r="K175">
        <f t="shared" ref="K175:BV175" si="184">K86</f>
        <v>27</v>
      </c>
      <c r="L175">
        <f t="shared" si="184"/>
        <v>33</v>
      </c>
      <c r="M175">
        <f t="shared" si="184"/>
        <v>39</v>
      </c>
      <c r="N175">
        <f t="shared" si="184"/>
        <v>45</v>
      </c>
      <c r="O175">
        <f t="shared" si="184"/>
        <v>51</v>
      </c>
      <c r="P175">
        <f t="shared" si="184"/>
        <v>57</v>
      </c>
      <c r="Q175">
        <f t="shared" si="184"/>
        <v>63</v>
      </c>
      <c r="R175">
        <f t="shared" si="184"/>
        <v>69</v>
      </c>
      <c r="S175">
        <f t="shared" si="184"/>
        <v>75</v>
      </c>
      <c r="T175">
        <f t="shared" si="184"/>
        <v>81</v>
      </c>
      <c r="U175">
        <f t="shared" si="184"/>
        <v>87</v>
      </c>
      <c r="V175">
        <f t="shared" si="184"/>
        <v>93</v>
      </c>
      <c r="W175">
        <f t="shared" si="184"/>
        <v>99</v>
      </c>
      <c r="X175">
        <f t="shared" si="184"/>
        <v>105</v>
      </c>
      <c r="Y175">
        <f t="shared" si="184"/>
        <v>111</v>
      </c>
      <c r="Z175">
        <f t="shared" si="184"/>
        <v>117</v>
      </c>
      <c r="AA175">
        <f t="shared" si="184"/>
        <v>123</v>
      </c>
      <c r="AB175">
        <f t="shared" si="184"/>
        <v>129</v>
      </c>
      <c r="AC175">
        <f t="shared" si="184"/>
        <v>135</v>
      </c>
      <c r="AD175">
        <f t="shared" si="184"/>
        <v>141</v>
      </c>
      <c r="AE175">
        <f t="shared" si="184"/>
        <v>147</v>
      </c>
      <c r="AF175">
        <f t="shared" si="184"/>
        <v>153</v>
      </c>
      <c r="AG175">
        <f t="shared" si="184"/>
        <v>159</v>
      </c>
      <c r="AH175">
        <f t="shared" si="184"/>
        <v>165</v>
      </c>
      <c r="AI175">
        <f t="shared" si="184"/>
        <v>171</v>
      </c>
      <c r="AJ175">
        <f t="shared" si="184"/>
        <v>177</v>
      </c>
      <c r="AK175">
        <f t="shared" si="184"/>
        <v>183</v>
      </c>
      <c r="AL175">
        <f t="shared" si="184"/>
        <v>189</v>
      </c>
      <c r="AM175">
        <f t="shared" si="184"/>
        <v>195</v>
      </c>
      <c r="AN175">
        <f t="shared" si="184"/>
        <v>201</v>
      </c>
      <c r="AO175">
        <f t="shared" si="184"/>
        <v>207</v>
      </c>
      <c r="AP175">
        <f t="shared" si="184"/>
        <v>213</v>
      </c>
      <c r="AQ175">
        <f t="shared" si="184"/>
        <v>219</v>
      </c>
      <c r="AR175">
        <f t="shared" si="184"/>
        <v>225</v>
      </c>
      <c r="AS175">
        <f t="shared" si="184"/>
        <v>231</v>
      </c>
      <c r="AT175">
        <f t="shared" si="184"/>
        <v>237</v>
      </c>
      <c r="AU175">
        <f t="shared" si="184"/>
        <v>243</v>
      </c>
      <c r="AV175">
        <f t="shared" si="184"/>
        <v>249</v>
      </c>
      <c r="AW175">
        <f t="shared" si="184"/>
        <v>255</v>
      </c>
      <c r="AX175">
        <f t="shared" si="184"/>
        <v>261</v>
      </c>
      <c r="AY175">
        <f t="shared" si="184"/>
        <v>267</v>
      </c>
      <c r="AZ175">
        <f t="shared" si="184"/>
        <v>273</v>
      </c>
      <c r="BA175">
        <f t="shared" si="184"/>
        <v>279</v>
      </c>
      <c r="BB175">
        <f t="shared" si="184"/>
        <v>285</v>
      </c>
      <c r="BC175">
        <f t="shared" si="184"/>
        <v>291</v>
      </c>
      <c r="BD175">
        <f t="shared" si="184"/>
        <v>297</v>
      </c>
      <c r="BE175">
        <f t="shared" si="184"/>
        <v>303</v>
      </c>
      <c r="BF175">
        <f t="shared" si="184"/>
        <v>309</v>
      </c>
      <c r="BG175">
        <f t="shared" si="184"/>
        <v>315</v>
      </c>
      <c r="BH175">
        <f t="shared" si="184"/>
        <v>321</v>
      </c>
      <c r="BI175">
        <f t="shared" si="184"/>
        <v>327</v>
      </c>
      <c r="BJ175">
        <f t="shared" si="184"/>
        <v>333</v>
      </c>
      <c r="BK175">
        <f t="shared" si="184"/>
        <v>339</v>
      </c>
      <c r="BL175">
        <f t="shared" si="184"/>
        <v>345</v>
      </c>
      <c r="BM175">
        <f t="shared" si="184"/>
        <v>351</v>
      </c>
      <c r="BN175">
        <f t="shared" si="184"/>
        <v>357</v>
      </c>
      <c r="BO175">
        <f t="shared" si="184"/>
        <v>363</v>
      </c>
      <c r="BP175">
        <f t="shared" si="184"/>
        <v>369</v>
      </c>
      <c r="BQ175">
        <f t="shared" si="184"/>
        <v>375</v>
      </c>
      <c r="BR175">
        <f t="shared" si="184"/>
        <v>381</v>
      </c>
      <c r="BS175">
        <f t="shared" si="184"/>
        <v>387</v>
      </c>
      <c r="BT175">
        <f t="shared" si="184"/>
        <v>393</v>
      </c>
      <c r="BU175">
        <f t="shared" si="184"/>
        <v>399</v>
      </c>
      <c r="BV175">
        <f t="shared" si="184"/>
        <v>405</v>
      </c>
      <c r="BW175">
        <f t="shared" ref="BW175:EH175" si="185">BW86</f>
        <v>411</v>
      </c>
      <c r="BX175">
        <f t="shared" si="185"/>
        <v>417</v>
      </c>
      <c r="BY175">
        <f t="shared" si="185"/>
        <v>423</v>
      </c>
      <c r="BZ175">
        <f t="shared" si="185"/>
        <v>429</v>
      </c>
      <c r="CA175">
        <f t="shared" si="185"/>
        <v>435</v>
      </c>
      <c r="CB175">
        <f t="shared" si="185"/>
        <v>441</v>
      </c>
      <c r="CC175">
        <f t="shared" si="185"/>
        <v>447</v>
      </c>
      <c r="CD175">
        <f t="shared" si="185"/>
        <v>453</v>
      </c>
      <c r="CE175">
        <f t="shared" si="185"/>
        <v>459</v>
      </c>
      <c r="CF175">
        <f t="shared" si="185"/>
        <v>465</v>
      </c>
      <c r="CG175">
        <f t="shared" si="185"/>
        <v>471</v>
      </c>
      <c r="CH175">
        <f t="shared" si="185"/>
        <v>477</v>
      </c>
      <c r="CI175">
        <f t="shared" si="185"/>
        <v>483</v>
      </c>
      <c r="CJ175">
        <f t="shared" si="185"/>
        <v>489</v>
      </c>
      <c r="CK175">
        <f t="shared" si="185"/>
        <v>495</v>
      </c>
      <c r="CL175">
        <f t="shared" si="185"/>
        <v>501</v>
      </c>
      <c r="CM175">
        <f t="shared" si="185"/>
        <v>507</v>
      </c>
      <c r="CN175">
        <f t="shared" si="185"/>
        <v>513</v>
      </c>
      <c r="CO175">
        <f t="shared" si="185"/>
        <v>519</v>
      </c>
      <c r="CP175">
        <f t="shared" si="185"/>
        <v>525</v>
      </c>
      <c r="CQ175">
        <f t="shared" si="185"/>
        <v>531</v>
      </c>
      <c r="CR175">
        <f t="shared" si="185"/>
        <v>537</v>
      </c>
      <c r="CS175">
        <f t="shared" si="185"/>
        <v>543</v>
      </c>
      <c r="CT175">
        <f t="shared" si="185"/>
        <v>549</v>
      </c>
      <c r="CU175">
        <f t="shared" si="185"/>
        <v>555</v>
      </c>
      <c r="CV175">
        <f t="shared" si="185"/>
        <v>561</v>
      </c>
      <c r="CW175">
        <f t="shared" si="185"/>
        <v>567</v>
      </c>
      <c r="CX175">
        <f t="shared" si="185"/>
        <v>573</v>
      </c>
      <c r="CY175">
        <f t="shared" si="185"/>
        <v>579</v>
      </c>
      <c r="CZ175">
        <f t="shared" si="185"/>
        <v>585</v>
      </c>
      <c r="DA175">
        <f t="shared" si="185"/>
        <v>591</v>
      </c>
      <c r="DB175">
        <f t="shared" si="185"/>
        <v>597</v>
      </c>
      <c r="DC175">
        <f t="shared" si="185"/>
        <v>603</v>
      </c>
      <c r="DD175">
        <f t="shared" si="185"/>
        <v>609</v>
      </c>
      <c r="DE175">
        <f t="shared" si="185"/>
        <v>615</v>
      </c>
      <c r="DF175">
        <f t="shared" si="185"/>
        <v>621</v>
      </c>
      <c r="DG175">
        <f t="shared" si="185"/>
        <v>627</v>
      </c>
      <c r="DH175">
        <f t="shared" si="185"/>
        <v>633</v>
      </c>
      <c r="DI175">
        <f t="shared" si="185"/>
        <v>639</v>
      </c>
      <c r="DJ175">
        <f t="shared" si="185"/>
        <v>645</v>
      </c>
      <c r="DK175">
        <f t="shared" si="185"/>
        <v>651</v>
      </c>
      <c r="DL175">
        <f t="shared" si="185"/>
        <v>657</v>
      </c>
      <c r="DM175">
        <f t="shared" si="185"/>
        <v>663</v>
      </c>
      <c r="DN175">
        <f t="shared" si="185"/>
        <v>669</v>
      </c>
      <c r="DO175">
        <f t="shared" si="185"/>
        <v>675</v>
      </c>
      <c r="DP175">
        <f t="shared" si="185"/>
        <v>681</v>
      </c>
      <c r="DQ175">
        <f t="shared" si="185"/>
        <v>687</v>
      </c>
      <c r="DR175">
        <f t="shared" si="185"/>
        <v>693</v>
      </c>
      <c r="DS175">
        <f t="shared" si="185"/>
        <v>699</v>
      </c>
      <c r="DT175">
        <f t="shared" si="185"/>
        <v>705</v>
      </c>
      <c r="DU175">
        <f t="shared" si="185"/>
        <v>711</v>
      </c>
      <c r="DV175">
        <f t="shared" si="185"/>
        <v>717</v>
      </c>
      <c r="DW175">
        <f t="shared" si="185"/>
        <v>723</v>
      </c>
      <c r="DX175">
        <f t="shared" si="185"/>
        <v>729</v>
      </c>
      <c r="DY175">
        <f t="shared" si="185"/>
        <v>735</v>
      </c>
      <c r="DZ175">
        <f t="shared" si="185"/>
        <v>741</v>
      </c>
      <c r="EA175">
        <f t="shared" si="185"/>
        <v>747</v>
      </c>
      <c r="EB175">
        <f t="shared" si="185"/>
        <v>753</v>
      </c>
      <c r="EC175">
        <f t="shared" si="185"/>
        <v>759</v>
      </c>
      <c r="ED175">
        <f t="shared" si="185"/>
        <v>765</v>
      </c>
      <c r="EE175">
        <f t="shared" si="185"/>
        <v>771</v>
      </c>
      <c r="EF175">
        <f t="shared" si="185"/>
        <v>777</v>
      </c>
      <c r="EG175">
        <f t="shared" si="185"/>
        <v>783</v>
      </c>
      <c r="EH175">
        <f t="shared" si="185"/>
        <v>789</v>
      </c>
      <c r="EI175">
        <f t="shared" ref="EI175:GA175" si="186">EI86</f>
        <v>795</v>
      </c>
      <c r="EJ175">
        <f t="shared" si="186"/>
        <v>801</v>
      </c>
      <c r="EK175">
        <f t="shared" si="186"/>
        <v>807</v>
      </c>
      <c r="EL175">
        <f t="shared" si="186"/>
        <v>813</v>
      </c>
      <c r="EM175">
        <f t="shared" si="186"/>
        <v>819</v>
      </c>
      <c r="EN175">
        <f t="shared" si="186"/>
        <v>825</v>
      </c>
      <c r="EO175">
        <f t="shared" si="186"/>
        <v>831</v>
      </c>
      <c r="EP175">
        <f t="shared" si="186"/>
        <v>837</v>
      </c>
      <c r="EQ175">
        <f t="shared" si="186"/>
        <v>843</v>
      </c>
      <c r="ER175">
        <f t="shared" si="186"/>
        <v>849</v>
      </c>
      <c r="ES175">
        <f t="shared" si="186"/>
        <v>855</v>
      </c>
      <c r="ET175">
        <f t="shared" si="186"/>
        <v>861</v>
      </c>
      <c r="EU175">
        <f t="shared" si="186"/>
        <v>867</v>
      </c>
      <c r="EV175">
        <f t="shared" si="186"/>
        <v>873</v>
      </c>
      <c r="EW175">
        <f t="shared" si="186"/>
        <v>879</v>
      </c>
      <c r="EX175">
        <f t="shared" si="186"/>
        <v>885</v>
      </c>
      <c r="EY175">
        <f t="shared" si="186"/>
        <v>891</v>
      </c>
      <c r="EZ175">
        <f t="shared" si="186"/>
        <v>897</v>
      </c>
      <c r="FA175">
        <f t="shared" si="186"/>
        <v>903</v>
      </c>
      <c r="FB175">
        <f t="shared" si="186"/>
        <v>909</v>
      </c>
      <c r="FC175">
        <f t="shared" si="186"/>
        <v>915</v>
      </c>
      <c r="FD175">
        <f t="shared" si="186"/>
        <v>921</v>
      </c>
      <c r="FE175">
        <f t="shared" si="186"/>
        <v>927</v>
      </c>
      <c r="FF175">
        <f t="shared" si="186"/>
        <v>933</v>
      </c>
      <c r="FG175">
        <f t="shared" si="186"/>
        <v>939</v>
      </c>
      <c r="FH175">
        <f t="shared" si="186"/>
        <v>945</v>
      </c>
      <c r="FI175">
        <f t="shared" si="186"/>
        <v>951</v>
      </c>
      <c r="FJ175">
        <f t="shared" si="186"/>
        <v>957</v>
      </c>
      <c r="FK175">
        <f t="shared" si="186"/>
        <v>963</v>
      </c>
      <c r="FL175">
        <f t="shared" si="186"/>
        <v>969</v>
      </c>
      <c r="FM175">
        <f t="shared" si="186"/>
        <v>975</v>
      </c>
      <c r="FN175">
        <f t="shared" si="186"/>
        <v>981</v>
      </c>
      <c r="FO175">
        <f t="shared" si="186"/>
        <v>987</v>
      </c>
      <c r="FP175">
        <f t="shared" si="186"/>
        <v>993</v>
      </c>
      <c r="FQ175">
        <f t="shared" si="186"/>
        <v>999</v>
      </c>
      <c r="FR175">
        <f t="shared" si="186"/>
        <v>1005</v>
      </c>
      <c r="FS175">
        <f t="shared" si="186"/>
        <v>1011</v>
      </c>
      <c r="FT175">
        <f t="shared" si="186"/>
        <v>1017</v>
      </c>
      <c r="FU175">
        <f t="shared" si="186"/>
        <v>1023</v>
      </c>
      <c r="FV175">
        <f t="shared" si="186"/>
        <v>1029</v>
      </c>
      <c r="FW175">
        <f t="shared" si="186"/>
        <v>1035</v>
      </c>
      <c r="FX175">
        <f t="shared" si="186"/>
        <v>1041</v>
      </c>
      <c r="FY175">
        <f t="shared" si="186"/>
        <v>1047</v>
      </c>
      <c r="FZ175">
        <f t="shared" si="186"/>
        <v>1053</v>
      </c>
      <c r="GA175">
        <f t="shared" si="186"/>
        <v>1059</v>
      </c>
      <c r="GB175">
        <f t="shared" ref="GB175:GO175" si="187">GB86</f>
        <v>1420</v>
      </c>
      <c r="GC175">
        <f t="shared" si="187"/>
        <v>1785</v>
      </c>
      <c r="GD175">
        <f t="shared" si="187"/>
        <v>2154</v>
      </c>
      <c r="GE175">
        <f t="shared" si="187"/>
        <v>2527</v>
      </c>
      <c r="GF175">
        <f t="shared" si="187"/>
        <v>2904</v>
      </c>
      <c r="GG175">
        <f t="shared" si="187"/>
        <v>3285</v>
      </c>
      <c r="GH175">
        <f t="shared" si="187"/>
        <v>3670</v>
      </c>
      <c r="GI175">
        <f t="shared" si="187"/>
        <v>4059</v>
      </c>
      <c r="GJ175">
        <f t="shared" si="187"/>
        <v>4452</v>
      </c>
      <c r="GK175">
        <f t="shared" si="187"/>
        <v>4849</v>
      </c>
      <c r="GL175">
        <f t="shared" si="187"/>
        <v>5250</v>
      </c>
      <c r="GM175">
        <f t="shared" si="187"/>
        <v>5655</v>
      </c>
      <c r="GN175">
        <f t="shared" si="187"/>
        <v>6064</v>
      </c>
      <c r="GO175">
        <f t="shared" si="187"/>
        <v>6477</v>
      </c>
    </row>
    <row r="176" spans="1:197" x14ac:dyDescent="0.25">
      <c r="I176" t="s">
        <v>60</v>
      </c>
      <c r="J176" s="53">
        <f>$B$170/J174/$E$170/J86/$H$170</f>
        <v>31.74603174603175</v>
      </c>
      <c r="K176" s="53">
        <f t="shared" ref="K176:BV176" si="188">$B$170/K174/$E$170/K86/$H$170</f>
        <v>24.691358024691361</v>
      </c>
      <c r="L176" s="53">
        <f t="shared" si="188"/>
        <v>20.202020202020204</v>
      </c>
      <c r="M176" s="53">
        <f t="shared" si="188"/>
        <v>17.094017094017097</v>
      </c>
      <c r="N176" s="53">
        <f t="shared" si="188"/>
        <v>14.814814814814817</v>
      </c>
      <c r="O176" s="53">
        <f t="shared" si="188"/>
        <v>13.071895424836603</v>
      </c>
      <c r="P176" s="53">
        <f t="shared" si="188"/>
        <v>11.69590643274854</v>
      </c>
      <c r="Q176" s="53">
        <f t="shared" si="188"/>
        <v>10.582010582010584</v>
      </c>
      <c r="R176" s="53">
        <f t="shared" si="188"/>
        <v>9.6618357487922708</v>
      </c>
      <c r="S176" s="53">
        <f t="shared" si="188"/>
        <v>8.8888888888888893</v>
      </c>
      <c r="T176" s="53">
        <f t="shared" si="188"/>
        <v>8.230452674897121</v>
      </c>
      <c r="U176" s="53">
        <f t="shared" si="188"/>
        <v>7.6628352490421463</v>
      </c>
      <c r="V176" s="53">
        <f t="shared" si="188"/>
        <v>7.1684587813620082</v>
      </c>
      <c r="W176" s="53">
        <f t="shared" si="188"/>
        <v>6.7340067340067344</v>
      </c>
      <c r="X176" s="53">
        <f t="shared" si="188"/>
        <v>6.3492063492063497</v>
      </c>
      <c r="Y176" s="53">
        <f t="shared" si="188"/>
        <v>6.0060060060060065</v>
      </c>
      <c r="Z176" s="53">
        <f t="shared" si="188"/>
        <v>5.6980056980056988</v>
      </c>
      <c r="AA176" s="53">
        <f t="shared" si="188"/>
        <v>5.4200542005420056</v>
      </c>
      <c r="AB176" s="53">
        <f t="shared" si="188"/>
        <v>5.1679586563307502</v>
      </c>
      <c r="AC176" s="53">
        <f t="shared" si="188"/>
        <v>4.9382716049382722</v>
      </c>
      <c r="AD176" s="53">
        <f t="shared" si="188"/>
        <v>4.7281323877068564</v>
      </c>
      <c r="AE176" s="53">
        <f t="shared" si="188"/>
        <v>4.5351473922902503</v>
      </c>
      <c r="AF176" s="53">
        <f t="shared" si="188"/>
        <v>4.3572984749455346</v>
      </c>
      <c r="AG176" s="53">
        <f t="shared" si="188"/>
        <v>4.1928721174004195</v>
      </c>
      <c r="AH176" s="53">
        <f t="shared" si="188"/>
        <v>4.0404040404040407</v>
      </c>
      <c r="AI176" s="53">
        <f t="shared" si="188"/>
        <v>3.8986354775828462</v>
      </c>
      <c r="AJ176" s="53">
        <f t="shared" si="188"/>
        <v>3.7664783427495294</v>
      </c>
      <c r="AK176" s="53">
        <f t="shared" si="188"/>
        <v>3.6429872495446269</v>
      </c>
      <c r="AL176" s="53">
        <f t="shared" si="188"/>
        <v>3.5273368606701943</v>
      </c>
      <c r="AM176" s="53">
        <f t="shared" si="188"/>
        <v>3.4188034188034191</v>
      </c>
      <c r="AN176" s="53">
        <f t="shared" si="188"/>
        <v>3.3167495854063023</v>
      </c>
      <c r="AO176" s="53">
        <f t="shared" si="188"/>
        <v>3.2206119162640907</v>
      </c>
      <c r="AP176" s="53">
        <f t="shared" si="188"/>
        <v>3.1298904538341161</v>
      </c>
      <c r="AQ176" s="53">
        <f t="shared" si="188"/>
        <v>3.0441400304414006</v>
      </c>
      <c r="AR176" s="53">
        <f t="shared" si="188"/>
        <v>2.9629629629629632</v>
      </c>
      <c r="AS176" s="53">
        <f t="shared" si="188"/>
        <v>2.8860028860028861</v>
      </c>
      <c r="AT176" s="53">
        <f t="shared" si="188"/>
        <v>2.8129395218002817</v>
      </c>
      <c r="AU176" s="53">
        <f t="shared" si="188"/>
        <v>2.7434842249657065</v>
      </c>
      <c r="AV176" s="53">
        <f t="shared" si="188"/>
        <v>2.6773761713520754</v>
      </c>
      <c r="AW176" s="53">
        <f t="shared" si="188"/>
        <v>2.6143790849673207</v>
      </c>
      <c r="AX176" s="53">
        <f t="shared" si="188"/>
        <v>2.554278416347382</v>
      </c>
      <c r="AY176" s="53">
        <f t="shared" si="188"/>
        <v>2.4968789013732837</v>
      </c>
      <c r="AZ176" s="53">
        <f t="shared" si="188"/>
        <v>2.4420024420024422</v>
      </c>
      <c r="BA176" s="53">
        <f t="shared" si="188"/>
        <v>2.3894862604540026</v>
      </c>
      <c r="BB176" s="53">
        <f t="shared" si="188"/>
        <v>2.3391812865497079</v>
      </c>
      <c r="BC176" s="53">
        <f t="shared" si="188"/>
        <v>2.2909507445589923</v>
      </c>
      <c r="BD176" s="53">
        <f t="shared" si="188"/>
        <v>2.2446689113355784</v>
      </c>
      <c r="BE176" s="53">
        <f t="shared" si="188"/>
        <v>2.2002200220022003</v>
      </c>
      <c r="BF176" s="53">
        <f t="shared" si="188"/>
        <v>2.1574973031283715</v>
      </c>
      <c r="BG176" s="53">
        <f t="shared" si="188"/>
        <v>2.1164021164021167</v>
      </c>
      <c r="BH176" s="53">
        <f t="shared" si="188"/>
        <v>2.0768431983385258</v>
      </c>
      <c r="BI176" s="53">
        <f t="shared" si="188"/>
        <v>2.0387359836901124</v>
      </c>
      <c r="BJ176" s="53">
        <f t="shared" si="188"/>
        <v>2.0020020020020022</v>
      </c>
      <c r="BK176" s="53">
        <f t="shared" si="188"/>
        <v>1.9665683382497543</v>
      </c>
      <c r="BL176" s="53">
        <f t="shared" si="188"/>
        <v>1.9323671497584543</v>
      </c>
      <c r="BM176" s="53">
        <f t="shared" si="188"/>
        <v>1.8993352326685662</v>
      </c>
      <c r="BN176" s="53">
        <f t="shared" si="188"/>
        <v>1.8674136321195147</v>
      </c>
      <c r="BO176" s="53">
        <f t="shared" si="188"/>
        <v>1.8365472910927458</v>
      </c>
      <c r="BP176" s="53">
        <f t="shared" si="188"/>
        <v>1.8066847335140019</v>
      </c>
      <c r="BQ176" s="53">
        <f t="shared" si="188"/>
        <v>1.7777777777777779</v>
      </c>
      <c r="BR176" s="53">
        <f t="shared" si="188"/>
        <v>1.7497812773403327</v>
      </c>
      <c r="BS176" s="53">
        <f t="shared" si="188"/>
        <v>1.7226528854435834</v>
      </c>
      <c r="BT176" s="53">
        <f t="shared" si="188"/>
        <v>1.6963528413910096</v>
      </c>
      <c r="BU176" s="53">
        <f t="shared" si="188"/>
        <v>1.6708437761069341</v>
      </c>
      <c r="BV176" s="53">
        <f t="shared" si="188"/>
        <v>1.6460905349794241</v>
      </c>
      <c r="BW176" s="53">
        <f t="shared" ref="BW176:EH176" si="189">$B$170/BW174/$E$170/BW86/$H$170</f>
        <v>1.6220600162206003</v>
      </c>
      <c r="BX176" s="53">
        <f t="shared" si="189"/>
        <v>1.598721023181455</v>
      </c>
      <c r="BY176" s="53">
        <f t="shared" si="189"/>
        <v>1.5760441292356189</v>
      </c>
      <c r="BZ176" s="53">
        <f t="shared" si="189"/>
        <v>1.5540015540015542</v>
      </c>
      <c r="CA176" s="53">
        <f t="shared" si="189"/>
        <v>1.5325670498084294</v>
      </c>
      <c r="CB176" s="53">
        <f t="shared" si="189"/>
        <v>1.5117157974300832</v>
      </c>
      <c r="CC176" s="53">
        <f t="shared" si="189"/>
        <v>1.4914243102162568</v>
      </c>
      <c r="CD176" s="53">
        <f t="shared" si="189"/>
        <v>1.4716703458425315</v>
      </c>
      <c r="CE176" s="53">
        <f t="shared" si="189"/>
        <v>1.4524328249818448</v>
      </c>
      <c r="CF176" s="53">
        <f t="shared" si="189"/>
        <v>1.4336917562724016</v>
      </c>
      <c r="CG176" s="53">
        <f t="shared" si="189"/>
        <v>1.4154281670205238</v>
      </c>
      <c r="CH176" s="53">
        <f t="shared" si="189"/>
        <v>1.3976240391334733</v>
      </c>
      <c r="CI176" s="53">
        <f t="shared" si="189"/>
        <v>1.3802622498274675</v>
      </c>
      <c r="CJ176" s="53">
        <f t="shared" si="189"/>
        <v>1.36332651670075</v>
      </c>
      <c r="CK176" s="53">
        <f t="shared" si="189"/>
        <v>1.3468013468013469</v>
      </c>
      <c r="CL176" s="53">
        <f t="shared" si="189"/>
        <v>1.3306719893546242</v>
      </c>
      <c r="CM176" s="53">
        <f t="shared" si="189"/>
        <v>1.3149243918474689</v>
      </c>
      <c r="CN176" s="53">
        <f t="shared" si="189"/>
        <v>1.2995451591942822</v>
      </c>
      <c r="CO176" s="53">
        <f t="shared" si="189"/>
        <v>1.2845215157353886</v>
      </c>
      <c r="CP176" s="53">
        <f t="shared" si="189"/>
        <v>1.26984126984127</v>
      </c>
      <c r="CQ176" s="53">
        <f t="shared" si="189"/>
        <v>1.25549278091651</v>
      </c>
      <c r="CR176" s="53">
        <f t="shared" si="189"/>
        <v>1.2414649286157668</v>
      </c>
      <c r="CS176" s="53">
        <f t="shared" si="189"/>
        <v>1.2277470841006755</v>
      </c>
      <c r="CT176" s="53">
        <f t="shared" si="189"/>
        <v>1.2143290831815423</v>
      </c>
      <c r="CU176" s="53">
        <f t="shared" si="189"/>
        <v>1.2012012012012014</v>
      </c>
      <c r="CV176" s="53">
        <f t="shared" si="189"/>
        <v>1.1883541295306002</v>
      </c>
      <c r="CW176" s="53">
        <f t="shared" si="189"/>
        <v>1.1757789535567316</v>
      </c>
      <c r="CX176" s="53">
        <f t="shared" si="189"/>
        <v>1.1634671320535197</v>
      </c>
      <c r="CY176" s="53">
        <f t="shared" si="189"/>
        <v>1.1514104778353484</v>
      </c>
      <c r="CZ176" s="53">
        <f t="shared" si="189"/>
        <v>1.1396011396011396</v>
      </c>
      <c r="DA176" s="53">
        <f t="shared" si="189"/>
        <v>1.1280315848843769</v>
      </c>
      <c r="DB176" s="53">
        <f t="shared" si="189"/>
        <v>1.1166945840312676</v>
      </c>
      <c r="DC176" s="53">
        <f t="shared" si="189"/>
        <v>1.105583195135434</v>
      </c>
      <c r="DD176" s="53">
        <f t="shared" si="189"/>
        <v>1.0946907498631637</v>
      </c>
      <c r="DE176" s="53">
        <f t="shared" si="189"/>
        <v>1.0840108401084012</v>
      </c>
      <c r="DF176" s="53">
        <f t="shared" si="189"/>
        <v>1.0735373054213635</v>
      </c>
      <c r="DG176" s="53">
        <f t="shared" si="189"/>
        <v>1.063264221158958</v>
      </c>
      <c r="DH176" s="53">
        <f t="shared" si="189"/>
        <v>1.0531858873091102</v>
      </c>
      <c r="DI176" s="53">
        <f t="shared" si="189"/>
        <v>1.0432968179447053</v>
      </c>
      <c r="DJ176" s="53">
        <f t="shared" si="189"/>
        <v>1.03359173126615</v>
      </c>
      <c r="DK176" s="53">
        <f t="shared" si="189"/>
        <v>1.0240655401945726</v>
      </c>
      <c r="DL176" s="53">
        <f t="shared" si="189"/>
        <v>1.0147133434804669</v>
      </c>
      <c r="DM176" s="53">
        <f t="shared" si="189"/>
        <v>1.0055304172951234</v>
      </c>
      <c r="DN176" s="53">
        <f t="shared" si="189"/>
        <v>0.99999999999999978</v>
      </c>
      <c r="DO176" s="53">
        <f t="shared" si="189"/>
        <v>1</v>
      </c>
      <c r="DP176" s="53">
        <f t="shared" si="189"/>
        <v>1</v>
      </c>
      <c r="DQ176" s="53">
        <f t="shared" si="189"/>
        <v>0.99999999999999989</v>
      </c>
      <c r="DR176" s="53">
        <f t="shared" si="189"/>
        <v>0.99999999999999989</v>
      </c>
      <c r="DS176" s="53">
        <f t="shared" si="189"/>
        <v>1</v>
      </c>
      <c r="DT176" s="53">
        <f t="shared" si="189"/>
        <v>0.99999999999999989</v>
      </c>
      <c r="DU176" s="53">
        <f t="shared" si="189"/>
        <v>1</v>
      </c>
      <c r="DV176" s="53">
        <f t="shared" si="189"/>
        <v>1</v>
      </c>
      <c r="DW176" s="53">
        <f t="shared" si="189"/>
        <v>1</v>
      </c>
      <c r="DX176" s="53">
        <f t="shared" si="189"/>
        <v>0.99999999999999989</v>
      </c>
      <c r="DY176" s="53">
        <f t="shared" si="189"/>
        <v>1</v>
      </c>
      <c r="DZ176" s="53">
        <f t="shared" si="189"/>
        <v>1</v>
      </c>
      <c r="EA176" s="53">
        <f t="shared" si="189"/>
        <v>0.99999999999999989</v>
      </c>
      <c r="EB176" s="53">
        <f t="shared" si="189"/>
        <v>0.99999999999999989</v>
      </c>
      <c r="EC176" s="53">
        <f t="shared" si="189"/>
        <v>1</v>
      </c>
      <c r="ED176" s="53">
        <f t="shared" si="189"/>
        <v>1</v>
      </c>
      <c r="EE176" s="53">
        <f t="shared" si="189"/>
        <v>1.0000000000000002</v>
      </c>
      <c r="EF176" s="53">
        <f t="shared" si="189"/>
        <v>1</v>
      </c>
      <c r="EG176" s="53">
        <f t="shared" si="189"/>
        <v>1</v>
      </c>
      <c r="EH176" s="53">
        <f t="shared" si="189"/>
        <v>0.99999999999999989</v>
      </c>
      <c r="EI176" s="53">
        <f t="shared" ref="EI176:GA176" si="190">$B$170/EI174/$E$170/EI86/$H$170</f>
        <v>1</v>
      </c>
      <c r="EJ176" s="53">
        <f t="shared" si="190"/>
        <v>1</v>
      </c>
      <c r="EK176" s="53">
        <f t="shared" si="190"/>
        <v>1.0000000000000002</v>
      </c>
      <c r="EL176" s="53">
        <f t="shared" si="190"/>
        <v>1</v>
      </c>
      <c r="EM176" s="53">
        <f t="shared" si="190"/>
        <v>0.99999999999999989</v>
      </c>
      <c r="EN176" s="53">
        <f t="shared" si="190"/>
        <v>0.99999999999999989</v>
      </c>
      <c r="EO176" s="53">
        <f t="shared" si="190"/>
        <v>1</v>
      </c>
      <c r="EP176" s="53">
        <f t="shared" si="190"/>
        <v>1</v>
      </c>
      <c r="EQ176" s="53">
        <f t="shared" si="190"/>
        <v>1.0000000000000002</v>
      </c>
      <c r="ER176" s="53">
        <f t="shared" si="190"/>
        <v>0.99999999999999978</v>
      </c>
      <c r="ES176" s="53">
        <f t="shared" si="190"/>
        <v>1</v>
      </c>
      <c r="ET176" s="53">
        <f t="shared" si="190"/>
        <v>0.99999999999999989</v>
      </c>
      <c r="EU176" s="53">
        <f t="shared" si="190"/>
        <v>1</v>
      </c>
      <c r="EV176" s="53">
        <f t="shared" si="190"/>
        <v>1</v>
      </c>
      <c r="EW176" s="53">
        <f t="shared" si="190"/>
        <v>0.99999999999999989</v>
      </c>
      <c r="EX176" s="53">
        <f t="shared" si="190"/>
        <v>1</v>
      </c>
      <c r="EY176" s="53">
        <f t="shared" si="190"/>
        <v>1</v>
      </c>
      <c r="EZ176" s="53">
        <f t="shared" si="190"/>
        <v>1.0000000000000002</v>
      </c>
      <c r="FA176" s="53">
        <f t="shared" si="190"/>
        <v>1.0000000000000002</v>
      </c>
      <c r="FB176" s="53">
        <f t="shared" si="190"/>
        <v>0.99999999999999989</v>
      </c>
      <c r="FC176" s="53">
        <f t="shared" si="190"/>
        <v>0.99999999999999989</v>
      </c>
      <c r="FD176" s="53">
        <f t="shared" si="190"/>
        <v>1</v>
      </c>
      <c r="FE176" s="53">
        <f t="shared" si="190"/>
        <v>1</v>
      </c>
      <c r="FF176" s="53">
        <f t="shared" si="190"/>
        <v>0.99999999999999989</v>
      </c>
      <c r="FG176" s="53">
        <f t="shared" si="190"/>
        <v>1</v>
      </c>
      <c r="FH176" s="53">
        <f t="shared" si="190"/>
        <v>1</v>
      </c>
      <c r="FI176" s="53">
        <f t="shared" si="190"/>
        <v>1</v>
      </c>
      <c r="FJ176" s="53">
        <f t="shared" si="190"/>
        <v>1</v>
      </c>
      <c r="FK176" s="53">
        <f t="shared" si="190"/>
        <v>0.99999999999999989</v>
      </c>
      <c r="FL176" s="53">
        <f t="shared" si="190"/>
        <v>1.0000000000000002</v>
      </c>
      <c r="FM176" s="53">
        <f t="shared" si="190"/>
        <v>1.0000000000000002</v>
      </c>
      <c r="FN176" s="53">
        <f t="shared" si="190"/>
        <v>1.0000000000000002</v>
      </c>
      <c r="FO176" s="53">
        <f t="shared" si="190"/>
        <v>1.0000000000000002</v>
      </c>
      <c r="FP176" s="53">
        <f t="shared" si="190"/>
        <v>1</v>
      </c>
      <c r="FQ176" s="53">
        <f t="shared" si="190"/>
        <v>0.99999999999999989</v>
      </c>
      <c r="FR176" s="53">
        <f t="shared" si="190"/>
        <v>1.0000000000000002</v>
      </c>
      <c r="FS176" s="53">
        <f t="shared" si="190"/>
        <v>1</v>
      </c>
      <c r="FT176" s="53">
        <f t="shared" si="190"/>
        <v>1.0000000000000002</v>
      </c>
      <c r="FU176" s="53">
        <f t="shared" si="190"/>
        <v>1</v>
      </c>
      <c r="FV176" s="53">
        <f t="shared" si="190"/>
        <v>1</v>
      </c>
      <c r="FW176" s="53">
        <f t="shared" si="190"/>
        <v>1</v>
      </c>
      <c r="FX176" s="53">
        <f t="shared" si="190"/>
        <v>1</v>
      </c>
      <c r="FY176" s="53">
        <f t="shared" si="190"/>
        <v>1</v>
      </c>
      <c r="FZ176" s="53">
        <f t="shared" si="190"/>
        <v>1</v>
      </c>
      <c r="GA176" s="53">
        <f t="shared" si="190"/>
        <v>1</v>
      </c>
      <c r="GB176" s="53">
        <f t="shared" ref="GB176:GO176" si="191">$B$170/GB174/$E$170/GB86/$H$170</f>
        <v>1</v>
      </c>
      <c r="GC176" s="53">
        <f t="shared" si="191"/>
        <v>0.99999999999999989</v>
      </c>
      <c r="GD176" s="53">
        <f t="shared" si="191"/>
        <v>1</v>
      </c>
      <c r="GE176" s="53">
        <f t="shared" si="191"/>
        <v>1.0000000000000002</v>
      </c>
      <c r="GF176" s="53">
        <f t="shared" si="191"/>
        <v>1.0000000000000002</v>
      </c>
      <c r="GG176" s="53">
        <f t="shared" si="191"/>
        <v>0.99999999999999989</v>
      </c>
      <c r="GH176" s="53">
        <f t="shared" si="191"/>
        <v>1</v>
      </c>
      <c r="GI176" s="53">
        <f t="shared" si="191"/>
        <v>1.0000000000000002</v>
      </c>
      <c r="GJ176" s="53">
        <f t="shared" si="191"/>
        <v>1</v>
      </c>
      <c r="GK176" s="53">
        <f t="shared" si="191"/>
        <v>1</v>
      </c>
      <c r="GL176" s="53">
        <f t="shared" si="191"/>
        <v>1</v>
      </c>
      <c r="GM176" s="53">
        <f t="shared" si="191"/>
        <v>0.99999999999999989</v>
      </c>
      <c r="GN176" s="53">
        <f t="shared" si="191"/>
        <v>1</v>
      </c>
      <c r="GO176" s="53">
        <f t="shared" si="191"/>
        <v>0.99999999999999989</v>
      </c>
    </row>
  </sheetData>
  <sheetProtection password="FBB4" sheet="1" objects="1" scenario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17</vt:i4>
      </vt:variant>
    </vt:vector>
  </HeadingPairs>
  <TitlesOfParts>
    <vt:vector size="25" baseType="lpstr">
      <vt:lpstr>MODE  D EMPLOI</vt:lpstr>
      <vt:lpstr>synthèse</vt:lpstr>
      <vt:lpstr>graphiques K2 et K1</vt:lpstr>
      <vt:lpstr>annexe K NFX43 269</vt:lpstr>
      <vt:lpstr>temps prélévement et saturation</vt:lpstr>
      <vt:lpstr>temps</vt:lpstr>
      <vt:lpstr>nombre d'ouverture fraction fil</vt:lpstr>
      <vt:lpstr>SA selon volume prélv</vt:lpstr>
      <vt:lpstr>_222</vt:lpstr>
      <vt:lpstr>_666</vt:lpstr>
      <vt:lpstr>max_n2_n3</vt:lpstr>
      <vt:lpstr>n_</vt:lpstr>
      <vt:lpstr>n1_</vt:lpstr>
      <vt:lpstr>n2_</vt:lpstr>
      <vt:lpstr>n2_dans_la_norme_NFX_43_269</vt:lpstr>
      <vt:lpstr>n3_</vt:lpstr>
      <vt:lpstr>nb_fib</vt:lpstr>
      <vt:lpstr>nmax_</vt:lpstr>
      <vt:lpstr>nmin</vt:lpstr>
      <vt:lpstr>V_</vt:lpstr>
      <vt:lpstr>Vmin0_125</vt:lpstr>
      <vt:lpstr>Vmin0_25</vt:lpstr>
      <vt:lpstr>Vmin0_5</vt:lpstr>
      <vt:lpstr>Vmin0_75</vt:lpstr>
      <vt:lpstr>Vmin1</vt:lpstr>
    </vt:vector>
  </TitlesOfParts>
  <Company>Ministères Chargés des Affaires Sociales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DIRECCTE AUVERGNE RHONE ALPES (DM;FB);/DIRECCTE GRAND EST (HG)</dc:creator>
  <cp:lastModifiedBy>FB (DR-ARA)</cp:lastModifiedBy>
  <dcterms:created xsi:type="dcterms:W3CDTF">2018-07-05T11:51:46Z</dcterms:created>
  <dcterms:modified xsi:type="dcterms:W3CDTF">2019-06-19T15:31:02Z</dcterms:modified>
</cp:coreProperties>
</file>