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SEPES\10 Travail\Santé au travail\PRST4\Diagnostic_ARA\Sinistralité\MP\"/>
    </mc:Choice>
  </mc:AlternateContent>
  <xr:revisionPtr revIDLastSave="0" documentId="13_ncr:1_{C3953D38-860F-4749-AB12-7AE6C5286D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1" i="1" l="1"/>
  <c r="V51" i="1"/>
  <c r="T28" i="1"/>
  <c r="T51" i="1" s="1"/>
  <c r="I82" i="1" l="1"/>
  <c r="I81" i="1"/>
  <c r="I80" i="1"/>
  <c r="I79" i="1"/>
  <c r="I78" i="1"/>
  <c r="G93" i="1" l="1"/>
  <c r="L69" i="1"/>
  <c r="K68" i="1"/>
  <c r="J68" i="1"/>
  <c r="K67" i="1"/>
  <c r="J67" i="1"/>
  <c r="K66" i="1"/>
  <c r="J66" i="1"/>
  <c r="K65" i="1"/>
  <c r="J65" i="1"/>
  <c r="K64" i="1"/>
  <c r="J64" i="1"/>
  <c r="K63" i="1"/>
  <c r="J63" i="1"/>
  <c r="X50" i="1"/>
  <c r="X4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29" i="1"/>
  <c r="X28" i="1"/>
  <c r="X5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11" i="1"/>
  <c r="U50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29" i="1"/>
  <c r="U28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11" i="1"/>
  <c r="S51" i="1"/>
  <c r="R50" i="1"/>
  <c r="R4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29" i="1"/>
  <c r="R28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11" i="1"/>
  <c r="P51" i="1"/>
  <c r="Q51" i="1"/>
  <c r="K51" i="1"/>
  <c r="K49" i="1"/>
  <c r="K48" i="1"/>
  <c r="K47" i="1"/>
  <c r="K46" i="1"/>
  <c r="K45" i="1"/>
  <c r="I94" i="1" s="1"/>
  <c r="K44" i="1"/>
  <c r="I97" i="1" s="1"/>
  <c r="K43" i="1"/>
  <c r="K42" i="1"/>
  <c r="K41" i="1"/>
  <c r="I95" i="1" s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I96" i="1" s="1"/>
  <c r="K12" i="1"/>
  <c r="K11" i="1"/>
  <c r="O50" i="1"/>
  <c r="O4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29" i="1"/>
  <c r="O28" i="1"/>
  <c r="L64" i="1" s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11" i="1"/>
  <c r="L63" i="1" s="1"/>
  <c r="N51" i="1"/>
  <c r="K69" i="1" s="1"/>
  <c r="H94" i="1" s="1"/>
  <c r="M51" i="1"/>
  <c r="J69" i="1" s="1"/>
  <c r="H78" i="1" s="1"/>
  <c r="L65" i="1" l="1"/>
  <c r="L66" i="1"/>
  <c r="H93" i="1"/>
  <c r="I93" i="1"/>
  <c r="L67" i="1"/>
  <c r="H97" i="1"/>
  <c r="H96" i="1"/>
  <c r="H95" i="1"/>
  <c r="L68" i="1"/>
  <c r="H82" i="1"/>
  <c r="H81" i="1"/>
  <c r="H80" i="1"/>
  <c r="H79" i="1"/>
  <c r="U51" i="1" l="1"/>
  <c r="U49" i="1"/>
</calcChain>
</file>

<file path=xl/sharedStrings.xml><?xml version="1.0" encoding="utf-8"?>
<sst xmlns="http://schemas.openxmlformats.org/spreadsheetml/2006/main" count="117" uniqueCount="81">
  <si>
    <t>Les maladies professionnelles (MP)</t>
  </si>
  <si>
    <t xml:space="preserve">Tableau 1 : Les maladies professionnelles par secteur d'activité en région (MP imputées) </t>
  </si>
  <si>
    <t>Secteurs d'activité 
- NA 38 -</t>
  </si>
  <si>
    <t>Nombre de salariés</t>
  </si>
  <si>
    <t>Nombre de MP en 1ère indemnisation</t>
  </si>
  <si>
    <t>Hommes</t>
  </si>
  <si>
    <t>Femmes</t>
  </si>
  <si>
    <t>Total</t>
  </si>
  <si>
    <t>Agriculture, sylviculture et pêche</t>
  </si>
  <si>
    <t xml:space="preserve">Industries extractives </t>
  </si>
  <si>
    <t>Fabrication de denrées alimentaires, de boissons et de produits à base de tabac</t>
  </si>
  <si>
    <t>Fabrication de textiles, industries de l'habillement, industrie du cuir et de la chaussure</t>
  </si>
  <si>
    <t xml:space="preserve">Travail du bois, industries du papier et imprimerie </t>
  </si>
  <si>
    <t>Cokéfaction et raffinage</t>
  </si>
  <si>
    <t>Industrie chimique</t>
  </si>
  <si>
    <t>Industrie pharmaceutique</t>
  </si>
  <si>
    <t>Fabrication de produits en caoutchouc et en plastique ainsi que d'autres produits minéraux non métalliques</t>
  </si>
  <si>
    <t>Métallurgie et fabrication de produits métalliques à l'exception des machines et des équipements</t>
  </si>
  <si>
    <t>Fabrication de produits informatiques, électroniques et optiques</t>
  </si>
  <si>
    <t>Fabrication d'équipements électriques</t>
  </si>
  <si>
    <t>Fabrication de machines et équipements n.c.a.</t>
  </si>
  <si>
    <t>Fabrication de matériels de transport</t>
  </si>
  <si>
    <t>Autres industries manufacturières ; réparation et installation de machines et d'équipements</t>
  </si>
  <si>
    <t>Production et distribution d'électricité, de gaz, de vapeur et d'air conditionné</t>
  </si>
  <si>
    <t>Production et distribution d'eau ; assainissement, gestion des déchets et dépollution</t>
  </si>
  <si>
    <t>INDUSTRIE</t>
  </si>
  <si>
    <t xml:space="preserve">Construction </t>
  </si>
  <si>
    <t>Commerce ; réparation d'automobiles et de motocycles</t>
  </si>
  <si>
    <t xml:space="preserve">Transports et entreposage </t>
  </si>
  <si>
    <t>Hébergement et restauration</t>
  </si>
  <si>
    <t>Edition, audiovisuel et diffusion</t>
  </si>
  <si>
    <t>Télécommunications</t>
  </si>
  <si>
    <t>Activités informatiques et services d'information</t>
  </si>
  <si>
    <t>Activités financières et d'assurance</t>
  </si>
  <si>
    <t>Activités immobilières</t>
  </si>
  <si>
    <t>Activités juridiques, comptables, de gestion, d'architecture, d'ingénierie, de contrôle et d'analyses techniques</t>
  </si>
  <si>
    <t>Recherche-développement scientifique</t>
  </si>
  <si>
    <t>Autres activités spécialisées, scientifiques et techniques</t>
  </si>
  <si>
    <t>Activités de services administratifs et de soutien</t>
  </si>
  <si>
    <t>Administration publique</t>
  </si>
  <si>
    <t>Enseignement</t>
  </si>
  <si>
    <t>Activités pour la santé humaine</t>
  </si>
  <si>
    <t>Hébergement médico-social et social et action sociale sans hébergement</t>
  </si>
  <si>
    <t>Arts, spectacles et activités récréatives</t>
  </si>
  <si>
    <t xml:space="preserve">Autres activités de services </t>
  </si>
  <si>
    <t>Activités extra-territoriales</t>
  </si>
  <si>
    <t>SERVICES</t>
  </si>
  <si>
    <t>Non Connu</t>
  </si>
  <si>
    <t>(s) = secret statistique car effectif &lt; 5</t>
  </si>
  <si>
    <t xml:space="preserve">Tableau 1bis : Les maladies professionnelles par secteur en région (MP imputées) </t>
  </si>
  <si>
    <t>Secteurs d'activité 
- NA 5 -</t>
  </si>
  <si>
    <t>Industrie</t>
  </si>
  <si>
    <t>Services</t>
  </si>
  <si>
    <t>Secteurs (NA 38)</t>
  </si>
  <si>
    <t>Construction</t>
  </si>
  <si>
    <t>Sources : INSEE Recensement de la population 2019, Carsat Rhône-Alpes – Carsat Auvergne - SNTRP – Extraction régionale / traitement : Direccte Auvergne-Rhône-Alpes / SESE 2021</t>
  </si>
  <si>
    <t>Tableau 2 : Secteurs où les hommes ont le plus de maladies professionnelles en 2021 (MP imputées)</t>
  </si>
  <si>
    <t>Tableau 3 : Secteurs où les femmes ont le plus de maladies professionnelles en 2021 (MP imputées)</t>
  </si>
  <si>
    <t>Nouvelles incapacités permanentes</t>
  </si>
  <si>
    <t>Nouvelles incapacités permanentes &gt;=10%</t>
  </si>
  <si>
    <t>Nombre de jours d'arrêt</t>
  </si>
  <si>
    <t>Hommes*</t>
  </si>
  <si>
    <t>Femmes*</t>
  </si>
  <si>
    <t>*Estimation sexuée d'après INSEE RP 2019 : à partir du nombre de salariés 2021 (source CARSAT), et de la répartion Hommes/Femmes issue du Rcensement de la Population 2019</t>
  </si>
  <si>
    <t xml:space="preserve">Total </t>
  </si>
  <si>
    <t>2019*</t>
  </si>
  <si>
    <t>Lecture : Le secteur de l'industrie compte 478 918 salariés en 2021 (69% d'hommes et 31% de femmes) et 1 735 maladies professionnelles en 1ère indemnisation en  (957 chez les hommes et 778 chez les femmes).</t>
  </si>
  <si>
    <t>Lecture : Le secteur de l'industrie compte 1 735 maladies professionnelles en 1ère indemnisation en  (957 chez les hommes et 778 chez les femmes).</t>
  </si>
  <si>
    <t>Métallurgie et fabric. de prod. métalliques à l'exception des machines et des équipements</t>
  </si>
  <si>
    <t>Sources : INSEE Recensement de la population 2019, Carsat Rhône-Alpes – Carsat Auvergne - SNTRP – Extraction régionale / traitement : Dreets Auvergne-Rhône-Alpes / SESE 2021</t>
  </si>
  <si>
    <t>Lecture : Le secteur de la construction compte 927 maladies professionnelles en 1ère indemnisation en 2021, soit 32% de l'ensemble des maladies professionnelles des hommes.</t>
  </si>
  <si>
    <t>Lecture : Le secteur du commerce compte 510 maladies professionnelles en 1ère indemnisation en 2021, soit 19% de l'ensemble des maladies professionnelles des femmes.</t>
  </si>
  <si>
    <t>Poids du secteur dans l'effectif salarié des hommes</t>
  </si>
  <si>
    <t>Poids du secteur dans les MP des hommes</t>
  </si>
  <si>
    <t>Nombre de MP en 1ère indemnisation hommes</t>
  </si>
  <si>
    <t>Poids du secteur dans l'effectif salarié des femmes</t>
  </si>
  <si>
    <t>Poids du secteur dans les MP des femmes</t>
  </si>
  <si>
    <t>Nombre de MP en 1ère indemnisation femmes</t>
  </si>
  <si>
    <t>Champ :  Salariés du secteur privé (salariés) - Salariés du régime général (maladies professionnelles),  Auvergne-Rhône-Alpes</t>
  </si>
  <si>
    <r>
      <rPr>
        <b/>
        <sz val="12"/>
        <color theme="4" tint="-0.249977111117893"/>
        <rFont val="Gadugi"/>
        <family val="2"/>
      </rPr>
      <t>1/3 des maladies professionnelles sont dans la construction chez les hommes et dans le commerce et l'hébergement médico-social et action sociale sans hébergement chez les femmes</t>
    </r>
    <r>
      <rPr>
        <sz val="11"/>
        <color theme="1"/>
        <rFont val="Gadugi"/>
        <family val="2"/>
      </rPr>
      <t xml:space="preserve">
</t>
    </r>
    <r>
      <rPr>
        <sz val="12"/>
        <color theme="1"/>
        <rFont val="Calibri"/>
        <family val="2"/>
        <scheme val="minor"/>
      </rPr>
      <t xml:space="preserve">Sur 38 secteurs, le secteur de la construction rassemble le plus de MP chez les hommes (927), soit 32% des MP alors qu'il ne représente que 14% de l'emploi salarié parmi eux. Les autres secteurs qui rassemblent le plus de MP parmi les hommes sont le commerce (14%), la métallurgie et fabrication de produits métalliques (8%), les activités de services administratifs et de soutien (7%) et les transports et entreposage (6%). Le poids de ses secteurs dans les maladies professionnelles est proche de leur poids dans les effectifs salariés du privé. 
Le secteur du commerce; réparation d'automobiles et de motocycles compte le plus de MP chez les femmes (510), soit 19% des MP. Suivent l'hébergement médico-social et action sociale sans hébergement (386), les activités de services administratifs et de soutien (257), la fabrication de denrées alimentaires, de boissons et de produits à base de tabac (175) et les activités pour la santé humaine (166). 
Trois secteurs ont un poids dans les MP sensiblement plus élevé que leur poids dans les effectifs salariés : le commerce (19% contre 15%), l'hébergement médico-social et action sociale sans hébergement (15% contre 10%) et la fabrication de denrées alimentaires (7% contre 2%). </t>
    </r>
  </si>
  <si>
    <r>
      <rPr>
        <b/>
        <sz val="12"/>
        <color theme="4" tint="-0.249977111117893"/>
        <rFont val="Gadugi"/>
        <family val="2"/>
      </rPr>
      <t>Construction et industrie sont surreprésentés dans le dénombrement des maladies professionnelles</t>
    </r>
    <r>
      <rPr>
        <sz val="12"/>
        <color theme="1"/>
        <rFont val="Calibri"/>
        <family val="2"/>
        <scheme val="minor"/>
      </rPr>
      <t xml:space="preserve">
Le secteur des services concentre le plus grand nombre de maladies professionnelles (MP) en 1ère indemnisation (1 893) en région Auvergne-Rhône-Alpes en 2021. Cela représente 34% des MP mais le secteur représente 56% des salariés du privé. 
58% des MP des services ont engendré une incapacité permanente aux salariés et 23% avec un taux d'incapacité d'au moins 10%. L'ensemble des jours d'arrêt est de 600 559. Parmi les 5 grands secteurs, celui des services a la durée d'arrêt la plus longue (317 jours en moyenne).
Les MP des services concernent dans 70% des cas les femmes bien que celles-ci représentent 59% des effectifs salariés des services dans le secteur privé. 
Le secteur industriel est le deuxième pourvoyeur de MP en région ( 1 735). Cela represente 31% des MP mais le secteur ne reprsente que 19% des salaries du privé. Il y a donc une surreprésentation. 60% des MP ont egendré une incapacité permanente et 27% avec un taux d'au moins 10%.
Elles concernent 55% des hommes mais cette proportion est toutefois assez inférieur à celle qu'ils ont dans l'effectif salarié (69%). Il en est de même du nombre de jours d'arrêt (53%). Les MP les plus graves touchent cependant les hommes dans une proportion équivalente à leur poids dans l'effectif salarié.
Les MP du secteur de la construction sont au nombre de 944, soit 17% des MP alors que le secteur représente 8% des effectifs salariés du privé. 
Elles se polarisent presque exclusivement sur les hommes. 56% d'entre elles ont généré une incapacité permanente et 26% avec un taux d'au moins 10%.
Dans le secteur du commerce, on compte 913 MP. La moitié a généré une incapacité permanente et 22% avec un taux d'au moins 10%.
Dans ce secteur où la répartition de l'effectif salarié entre hommes et femmes est équilibré (52% / 48%), il en est de même pour la répartition des MP, avec cependant une légère majorité de MP pour les femmes (56%), que l'on retrouve également dans le nombre de jours d'arrêt (57%). Les MP les plus graves concernent cependant davantage les hommes (52%).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</si>
</sst>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€_-;\-* #,##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B0F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color theme="1"/>
      <name val="Gadugi"/>
      <family val="2"/>
    </font>
    <font>
      <sz val="12"/>
      <color theme="1"/>
      <name val="Calibri"/>
      <family val="2"/>
      <scheme val="minor"/>
    </font>
    <font>
      <b/>
      <sz val="12"/>
      <color theme="4" tint="-0.249977111117893"/>
      <name val="Gadug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6" fillId="0" borderId="0" xfId="0" applyFont="1"/>
    <xf numFmtId="0" fontId="5" fillId="2" borderId="4" xfId="0" applyFont="1" applyFill="1" applyBorder="1" applyAlignment="1">
      <alignment horizontal="centerContinuous" vertical="center"/>
    </xf>
    <xf numFmtId="0" fontId="5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6" borderId="7" xfId="0" applyFont="1" applyFill="1" applyBorder="1" applyAlignment="1">
      <alignment vertical="top"/>
    </xf>
    <xf numFmtId="0" fontId="0" fillId="6" borderId="5" xfId="0" applyFill="1" applyBorder="1" applyAlignment="1"/>
    <xf numFmtId="0" fontId="5" fillId="6" borderId="5" xfId="0" applyFont="1" applyFill="1" applyBorder="1" applyAlignment="1">
      <alignment vertical="top"/>
    </xf>
    <xf numFmtId="0" fontId="6" fillId="6" borderId="5" xfId="0" applyFont="1" applyFill="1" applyBorder="1" applyAlignment="1"/>
    <xf numFmtId="164" fontId="6" fillId="0" borderId="6" xfId="1" applyNumberFormat="1" applyFont="1" applyFill="1" applyBorder="1" applyAlignment="1"/>
    <xf numFmtId="164" fontId="6" fillId="0" borderId="5" xfId="1" applyNumberFormat="1" applyFont="1" applyFill="1" applyBorder="1"/>
    <xf numFmtId="164" fontId="6" fillId="0" borderId="6" xfId="1" quotePrefix="1" applyNumberFormat="1" applyFont="1" applyFill="1" applyBorder="1" applyAlignment="1">
      <alignment horizontal="center"/>
    </xf>
    <xf numFmtId="0" fontId="7" fillId="6" borderId="7" xfId="0" applyFont="1" applyFill="1" applyBorder="1"/>
    <xf numFmtId="0" fontId="0" fillId="6" borderId="0" xfId="0" applyFill="1"/>
    <xf numFmtId="0" fontId="6" fillId="6" borderId="0" xfId="0" applyFont="1" applyFill="1"/>
    <xf numFmtId="164" fontId="6" fillId="0" borderId="0" xfId="1" applyNumberFormat="1" applyFont="1" applyFill="1" applyBorder="1"/>
    <xf numFmtId="164" fontId="6" fillId="0" borderId="8" xfId="1" applyNumberFormat="1" applyFont="1" applyFill="1" applyBorder="1"/>
    <xf numFmtId="164" fontId="6" fillId="0" borderId="7" xfId="1" applyNumberFormat="1" applyFont="1" applyBorder="1"/>
    <xf numFmtId="164" fontId="6" fillId="0" borderId="0" xfId="1" applyNumberFormat="1" applyFont="1" applyBorder="1"/>
    <xf numFmtId="164" fontId="6" fillId="0" borderId="8" xfId="1" applyNumberFormat="1" applyFont="1" applyBorder="1"/>
    <xf numFmtId="164" fontId="6" fillId="0" borderId="0" xfId="1" applyNumberFormat="1" applyFont="1" applyBorder="1" applyAlignment="1">
      <alignment horizontal="center"/>
    </xf>
    <xf numFmtId="0" fontId="5" fillId="7" borderId="7" xfId="0" applyFont="1" applyFill="1" applyBorder="1" applyAlignment="1">
      <alignment vertical="top"/>
    </xf>
    <xf numFmtId="0" fontId="0" fillId="7" borderId="0" xfId="0" applyFill="1" applyBorder="1" applyAlignment="1"/>
    <xf numFmtId="0" fontId="5" fillId="7" borderId="0" xfId="0" applyFont="1" applyFill="1" applyBorder="1" applyAlignment="1">
      <alignment vertical="top"/>
    </xf>
    <xf numFmtId="0" fontId="6" fillId="7" borderId="0" xfId="0" applyFont="1" applyFill="1" applyBorder="1" applyAlignment="1"/>
    <xf numFmtId="164" fontId="7" fillId="7" borderId="8" xfId="1" applyNumberFormat="1" applyFont="1" applyFill="1" applyBorder="1" applyAlignment="1"/>
    <xf numFmtId="164" fontId="7" fillId="7" borderId="7" xfId="1" applyNumberFormat="1" applyFont="1" applyFill="1" applyBorder="1"/>
    <xf numFmtId="164" fontId="7" fillId="7" borderId="0" xfId="1" applyNumberFormat="1" applyFont="1" applyFill="1" applyBorder="1"/>
    <xf numFmtId="164" fontId="7" fillId="7" borderId="8" xfId="1" applyNumberFormat="1" applyFont="1" applyFill="1" applyBorder="1"/>
    <xf numFmtId="0" fontId="7" fillId="6" borderId="0" xfId="0" applyFont="1" applyFill="1" applyBorder="1"/>
    <xf numFmtId="164" fontId="6" fillId="0" borderId="8" xfId="1" applyNumberFormat="1" applyFont="1" applyFill="1" applyBorder="1" applyAlignment="1"/>
    <xf numFmtId="164" fontId="7" fillId="7" borderId="8" xfId="0" applyNumberFormat="1" applyFont="1" applyFill="1" applyBorder="1" applyAlignment="1"/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164" fontId="7" fillId="0" borderId="12" xfId="1" applyNumberFormat="1" applyFont="1" applyBorder="1"/>
    <xf numFmtId="164" fontId="7" fillId="0" borderId="13" xfId="1" applyNumberFormat="1" applyFont="1" applyBorder="1"/>
    <xf numFmtId="164" fontId="7" fillId="0" borderId="14" xfId="1" applyNumberFormat="1" applyFont="1" applyBorder="1"/>
    <xf numFmtId="0" fontId="9" fillId="8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5" fillId="7" borderId="7" xfId="0" applyFont="1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6" fillId="7" borderId="5" xfId="0" applyFont="1" applyFill="1" applyBorder="1" applyAlignment="1">
      <alignment vertical="center"/>
    </xf>
    <xf numFmtId="0" fontId="6" fillId="7" borderId="6" xfId="0" applyFont="1" applyFill="1" applyBorder="1" applyAlignment="1">
      <alignment vertical="center"/>
    </xf>
    <xf numFmtId="164" fontId="6" fillId="7" borderId="4" xfId="1" applyNumberFormat="1" applyFont="1" applyFill="1" applyBorder="1" applyAlignment="1">
      <alignment horizontal="center"/>
    </xf>
    <xf numFmtId="0" fontId="0" fillId="7" borderId="0" xfId="0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vertical="center"/>
    </xf>
    <xf numFmtId="0" fontId="6" fillId="7" borderId="8" xfId="0" applyFont="1" applyFill="1" applyBorder="1" applyAlignment="1">
      <alignment vertical="center"/>
    </xf>
    <xf numFmtId="164" fontId="6" fillId="7" borderId="7" xfId="1" applyNumberFormat="1" applyFont="1" applyFill="1" applyBorder="1"/>
    <xf numFmtId="164" fontId="6" fillId="7" borderId="0" xfId="1" applyNumberFormat="1" applyFont="1" applyFill="1" applyBorder="1"/>
    <xf numFmtId="164" fontId="6" fillId="7" borderId="8" xfId="1" applyNumberFormat="1" applyFont="1" applyFill="1" applyBorder="1"/>
    <xf numFmtId="0" fontId="7" fillId="7" borderId="7" xfId="0" applyFont="1" applyFill="1" applyBorder="1" applyAlignment="1">
      <alignment vertical="center"/>
    </xf>
    <xf numFmtId="0" fontId="0" fillId="7" borderId="0" xfId="0" applyFill="1" applyAlignment="1">
      <alignment vertical="center"/>
    </xf>
    <xf numFmtId="164" fontId="6" fillId="7" borderId="7" xfId="1" applyNumberFormat="1" applyFont="1" applyFill="1" applyBorder="1" applyAlignment="1">
      <alignment horizontal="center"/>
    </xf>
    <xf numFmtId="164" fontId="6" fillId="7" borderId="8" xfId="1" quotePrefix="1" applyNumberFormat="1" applyFont="1" applyFill="1" applyBorder="1" applyAlignment="1">
      <alignment horizontal="center"/>
    </xf>
    <xf numFmtId="0" fontId="2" fillId="0" borderId="0" xfId="0" applyFont="1"/>
    <xf numFmtId="0" fontId="7" fillId="3" borderId="20" xfId="0" applyFont="1" applyFill="1" applyBorder="1" applyAlignment="1">
      <alignment horizontal="center" vertical="center" wrapText="1"/>
    </xf>
    <xf numFmtId="3" fontId="6" fillId="0" borderId="21" xfId="0" applyNumberFormat="1" applyFont="1" applyBorder="1"/>
    <xf numFmtId="9" fontId="6" fillId="0" borderId="21" xfId="2" applyFont="1" applyBorder="1" applyAlignment="1">
      <alignment horizontal="center" vertical="center"/>
    </xf>
    <xf numFmtId="3" fontId="6" fillId="0" borderId="22" xfId="0" applyNumberFormat="1" applyFont="1" applyBorder="1"/>
    <xf numFmtId="9" fontId="6" fillId="0" borderId="22" xfId="2" applyFont="1" applyBorder="1" applyAlignment="1">
      <alignment horizontal="center" vertical="center"/>
    </xf>
    <xf numFmtId="3" fontId="6" fillId="0" borderId="23" xfId="0" applyNumberFormat="1" applyFont="1" applyBorder="1"/>
    <xf numFmtId="9" fontId="6" fillId="0" borderId="23" xfId="2" applyFont="1" applyBorder="1" applyAlignment="1">
      <alignment horizontal="center" vertical="center"/>
    </xf>
    <xf numFmtId="0" fontId="6" fillId="0" borderId="0" xfId="0" applyFont="1" applyBorder="1"/>
    <xf numFmtId="3" fontId="6" fillId="0" borderId="0" xfId="0" applyNumberFormat="1" applyFont="1" applyBorder="1"/>
    <xf numFmtId="9" fontId="6" fillId="0" borderId="0" xfId="2" applyFont="1" applyBorder="1" applyAlignment="1">
      <alignment horizontal="center" vertical="center"/>
    </xf>
    <xf numFmtId="3" fontId="6" fillId="0" borderId="0" xfId="0" applyNumberFormat="1" applyFont="1"/>
    <xf numFmtId="0" fontId="9" fillId="8" borderId="0" xfId="0" applyFont="1" applyFill="1" applyBorder="1" applyAlignment="1">
      <alignment vertical="top" wrapText="1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9" fontId="6" fillId="0" borderId="10" xfId="2" applyFont="1" applyBorder="1" applyAlignment="1">
      <alignment horizontal="center" vertical="center"/>
    </xf>
    <xf numFmtId="0" fontId="6" fillId="0" borderId="11" xfId="0" applyFont="1" applyBorder="1"/>
    <xf numFmtId="164" fontId="7" fillId="7" borderId="0" xfId="1" applyNumberFormat="1" applyFont="1" applyFill="1" applyBorder="1" applyAlignment="1">
      <alignment horizontal="left"/>
    </xf>
    <xf numFmtId="164" fontId="6" fillId="0" borderId="8" xfId="1" quotePrefix="1" applyNumberFormat="1" applyFont="1" applyFill="1" applyBorder="1" applyAlignment="1">
      <alignment horizontal="center"/>
    </xf>
    <xf numFmtId="9" fontId="6" fillId="0" borderId="5" xfId="2" applyFont="1" applyFill="1" applyBorder="1" applyAlignment="1">
      <alignment horizontal="center"/>
    </xf>
    <xf numFmtId="9" fontId="6" fillId="0" borderId="0" xfId="2" applyFont="1" applyBorder="1" applyAlignment="1">
      <alignment horizontal="center"/>
    </xf>
    <xf numFmtId="9" fontId="7" fillId="7" borderId="0" xfId="2" applyFont="1" applyFill="1" applyBorder="1" applyAlignment="1">
      <alignment horizontal="center"/>
    </xf>
    <xf numFmtId="9" fontId="6" fillId="0" borderId="0" xfId="2" applyFont="1" applyFill="1" applyBorder="1" applyAlignment="1">
      <alignment horizontal="center"/>
    </xf>
    <xf numFmtId="9" fontId="6" fillId="0" borderId="10" xfId="2" applyFont="1" applyBorder="1" applyAlignment="1">
      <alignment horizontal="center"/>
    </xf>
    <xf numFmtId="9" fontId="7" fillId="0" borderId="13" xfId="2" applyFont="1" applyBorder="1" applyAlignment="1">
      <alignment horizontal="center"/>
    </xf>
    <xf numFmtId="9" fontId="7" fillId="9" borderId="0" xfId="2" applyFont="1" applyFill="1" applyBorder="1" applyAlignment="1">
      <alignment horizontal="center"/>
    </xf>
    <xf numFmtId="9" fontId="6" fillId="8" borderId="10" xfId="2" applyFont="1" applyFill="1" applyBorder="1" applyAlignment="1">
      <alignment horizontal="center"/>
    </xf>
    <xf numFmtId="9" fontId="7" fillId="8" borderId="13" xfId="2" applyFont="1" applyFill="1" applyBorder="1" applyAlignment="1">
      <alignment horizontal="center"/>
    </xf>
    <xf numFmtId="164" fontId="6" fillId="0" borderId="4" xfId="1" applyNumberFormat="1" applyFont="1" applyFill="1" applyBorder="1"/>
    <xf numFmtId="0" fontId="5" fillId="4" borderId="8" xfId="0" applyFont="1" applyFill="1" applyBorder="1" applyAlignment="1">
      <alignment horizontal="center" vertical="center"/>
    </xf>
    <xf numFmtId="164" fontId="6" fillId="7" borderId="5" xfId="1" applyNumberFormat="1" applyFont="1" applyFill="1" applyBorder="1" applyAlignment="1">
      <alignment horizontal="center"/>
    </xf>
    <xf numFmtId="164" fontId="6" fillId="7" borderId="6" xfId="1" applyNumberFormat="1" applyFont="1" applyFill="1" applyBorder="1" applyAlignment="1">
      <alignment horizontal="center"/>
    </xf>
    <xf numFmtId="164" fontId="6" fillId="7" borderId="10" xfId="1" applyNumberFormat="1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left" vertical="top" wrapText="1"/>
    </xf>
    <xf numFmtId="0" fontId="10" fillId="4" borderId="16" xfId="0" applyFont="1" applyFill="1" applyBorder="1" applyAlignment="1">
      <alignment horizontal="left" vertical="top" wrapText="1"/>
    </xf>
    <xf numFmtId="0" fontId="10" fillId="4" borderId="17" xfId="0" applyFont="1" applyFill="1" applyBorder="1" applyAlignment="1">
      <alignment horizontal="left" vertical="top" wrapText="1"/>
    </xf>
    <xf numFmtId="0" fontId="10" fillId="4" borderId="18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19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horizontal="left" vertical="top" wrapText="1"/>
    </xf>
    <xf numFmtId="0" fontId="10" fillId="4" borderId="25" xfId="0" applyFont="1" applyFill="1" applyBorder="1" applyAlignment="1">
      <alignment horizontal="left" vertical="top" wrapText="1"/>
    </xf>
    <xf numFmtId="0" fontId="10" fillId="4" borderId="26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left" vertical="center" wrapText="1"/>
    </xf>
    <xf numFmtId="0" fontId="7" fillId="8" borderId="1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1" fillId="4" borderId="15" xfId="0" applyFont="1" applyFill="1" applyBorder="1" applyAlignment="1">
      <alignment horizontal="left" vertical="top" wrapText="1"/>
    </xf>
    <xf numFmtId="0" fontId="11" fillId="4" borderId="16" xfId="0" applyFont="1" applyFill="1" applyBorder="1" applyAlignment="1">
      <alignment horizontal="left" vertical="top" wrapText="1"/>
    </xf>
    <xf numFmtId="0" fontId="11" fillId="4" borderId="17" xfId="0" applyFont="1" applyFill="1" applyBorder="1" applyAlignment="1">
      <alignment horizontal="left" vertical="top" wrapText="1"/>
    </xf>
    <xf numFmtId="0" fontId="11" fillId="4" borderId="18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11" fillId="4" borderId="19" xfId="0" applyFont="1" applyFill="1" applyBorder="1" applyAlignment="1">
      <alignment horizontal="left" vertical="top" wrapText="1"/>
    </xf>
    <xf numFmtId="0" fontId="11" fillId="4" borderId="24" xfId="0" applyFont="1" applyFill="1" applyBorder="1" applyAlignment="1">
      <alignment horizontal="left" vertical="top" wrapText="1"/>
    </xf>
    <xf numFmtId="0" fontId="11" fillId="4" borderId="25" xfId="0" applyFont="1" applyFill="1" applyBorder="1" applyAlignment="1">
      <alignment horizontal="left" vertical="top" wrapText="1"/>
    </xf>
    <xf numFmtId="0" fontId="11" fillId="4" borderId="2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763920</xdr:colOff>
      <xdr:row>3</xdr:row>
      <xdr:rowOff>128467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0"/>
          <a:ext cx="1633870" cy="7952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105"/>
  <sheetViews>
    <sheetView showGridLines="0" tabSelected="1" topLeftCell="A24" zoomScaleNormal="100" workbookViewId="0">
      <selection activeCell="M54" sqref="M54"/>
    </sheetView>
  </sheetViews>
  <sheetFormatPr baseColWidth="10" defaultRowHeight="15" x14ac:dyDescent="0.25"/>
  <cols>
    <col min="1" max="1" width="6.5703125" customWidth="1"/>
    <col min="2" max="2" width="12.42578125" customWidth="1"/>
    <col min="3" max="3" width="14.140625" customWidth="1"/>
    <col min="4" max="4" width="12.7109375" customWidth="1"/>
    <col min="5" max="5" width="13.42578125" customWidth="1"/>
    <col min="6" max="6" width="12.7109375" customWidth="1"/>
    <col min="7" max="7" width="14.42578125" customWidth="1"/>
    <col min="8" max="8" width="14.85546875" customWidth="1"/>
    <col min="9" max="9" width="12.7109375" customWidth="1"/>
    <col min="10" max="11" width="13.7109375" bestFit="1" customWidth="1"/>
    <col min="12" max="12" width="14.140625" bestFit="1" customWidth="1"/>
    <col min="13" max="24" width="12.7109375" customWidth="1"/>
  </cols>
  <sheetData>
    <row r="1" spans="2:24" ht="24" thickBot="1" x14ac:dyDescent="0.3">
      <c r="F1" s="144" t="s">
        <v>0</v>
      </c>
      <c r="G1" s="145"/>
      <c r="H1" s="145"/>
      <c r="I1" s="145"/>
      <c r="J1" s="145"/>
      <c r="K1" s="145"/>
      <c r="L1" s="145"/>
      <c r="M1" s="146"/>
    </row>
    <row r="3" spans="2:24" x14ac:dyDescent="0.25">
      <c r="D3" s="1"/>
    </row>
    <row r="6" spans="2:24" ht="15" customHeight="1" x14ac:dyDescent="0.25">
      <c r="B6" s="2" t="s">
        <v>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24" ht="9.75" customHeight="1" thickBot="1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24" ht="15" customHeight="1" x14ac:dyDescent="0.25">
      <c r="B8" s="147" t="s">
        <v>2</v>
      </c>
      <c r="C8" s="148"/>
      <c r="D8" s="148"/>
      <c r="E8" s="148"/>
      <c r="F8" s="148"/>
      <c r="G8" s="148"/>
      <c r="H8" s="148"/>
      <c r="I8" s="148"/>
      <c r="J8" s="4" t="s">
        <v>3</v>
      </c>
      <c r="K8" s="5"/>
      <c r="L8" s="6"/>
      <c r="M8" s="121" t="s">
        <v>4</v>
      </c>
      <c r="N8" s="122"/>
      <c r="O8" s="123"/>
      <c r="P8" s="121" t="s">
        <v>58</v>
      </c>
      <c r="Q8" s="122"/>
      <c r="R8" s="123"/>
      <c r="S8" s="121" t="s">
        <v>59</v>
      </c>
      <c r="T8" s="122"/>
      <c r="U8" s="123"/>
      <c r="V8" s="121" t="s">
        <v>60</v>
      </c>
      <c r="W8" s="122"/>
      <c r="X8" s="123"/>
    </row>
    <row r="9" spans="2:24" ht="15" customHeight="1" x14ac:dyDescent="0.25">
      <c r="B9" s="149"/>
      <c r="C9" s="150"/>
      <c r="D9" s="150"/>
      <c r="E9" s="150"/>
      <c r="F9" s="150"/>
      <c r="G9" s="150"/>
      <c r="H9" s="150"/>
      <c r="I9" s="150"/>
      <c r="J9" s="156" t="s">
        <v>65</v>
      </c>
      <c r="K9" s="157"/>
      <c r="L9" s="99">
        <v>2021</v>
      </c>
      <c r="M9" s="124">
        <v>2021</v>
      </c>
      <c r="N9" s="125"/>
      <c r="O9" s="126"/>
      <c r="P9" s="124">
        <v>2021</v>
      </c>
      <c r="Q9" s="125"/>
      <c r="R9" s="126"/>
      <c r="S9" s="124">
        <v>2021</v>
      </c>
      <c r="T9" s="125"/>
      <c r="U9" s="126"/>
      <c r="V9" s="124">
        <v>2021</v>
      </c>
      <c r="W9" s="125"/>
      <c r="X9" s="126"/>
    </row>
    <row r="10" spans="2:24" ht="15" customHeight="1" thickBot="1" x14ac:dyDescent="0.3">
      <c r="B10" s="151"/>
      <c r="C10" s="152"/>
      <c r="D10" s="152"/>
      <c r="E10" s="152"/>
      <c r="F10" s="152"/>
      <c r="G10" s="152"/>
      <c r="H10" s="152"/>
      <c r="I10" s="152"/>
      <c r="J10" s="7" t="s">
        <v>61</v>
      </c>
      <c r="K10" s="8" t="s">
        <v>62</v>
      </c>
      <c r="L10" s="9" t="s">
        <v>64</v>
      </c>
      <c r="M10" s="10" t="s">
        <v>5</v>
      </c>
      <c r="N10" s="11" t="s">
        <v>6</v>
      </c>
      <c r="O10" s="12" t="s">
        <v>7</v>
      </c>
      <c r="P10" s="10" t="s">
        <v>5</v>
      </c>
      <c r="Q10" s="11" t="s">
        <v>6</v>
      </c>
      <c r="R10" s="12" t="s">
        <v>7</v>
      </c>
      <c r="S10" s="10" t="s">
        <v>5</v>
      </c>
      <c r="T10" s="11" t="s">
        <v>6</v>
      </c>
      <c r="U10" s="12" t="s">
        <v>7</v>
      </c>
      <c r="V10" s="10" t="s">
        <v>5</v>
      </c>
      <c r="W10" s="11" t="s">
        <v>6</v>
      </c>
      <c r="X10" s="12" t="s">
        <v>7</v>
      </c>
    </row>
    <row r="11" spans="2:24" ht="15" customHeight="1" x14ac:dyDescent="0.25">
      <c r="B11" s="13" t="s">
        <v>8</v>
      </c>
      <c r="C11" s="14"/>
      <c r="D11" s="15"/>
      <c r="E11" s="14"/>
      <c r="F11" s="16"/>
      <c r="G11" s="16"/>
      <c r="H11" s="16"/>
      <c r="I11" s="16"/>
      <c r="J11" s="89">
        <v>0.66</v>
      </c>
      <c r="K11" s="89">
        <f>100%-J11</f>
        <v>0.33999999999999997</v>
      </c>
      <c r="L11" s="17">
        <v>178</v>
      </c>
      <c r="M11" s="18">
        <v>0</v>
      </c>
      <c r="N11" s="26">
        <v>0</v>
      </c>
      <c r="O11" s="19">
        <f>M11+N11</f>
        <v>0</v>
      </c>
      <c r="P11" s="18">
        <v>0</v>
      </c>
      <c r="Q11" s="18">
        <v>0</v>
      </c>
      <c r="R11" s="19">
        <f>P11+Q11</f>
        <v>0</v>
      </c>
      <c r="S11" s="98">
        <v>0</v>
      </c>
      <c r="T11" s="18">
        <v>0</v>
      </c>
      <c r="U11" s="19">
        <f>S11+T11</f>
        <v>0</v>
      </c>
      <c r="V11" s="98">
        <v>0</v>
      </c>
      <c r="W11" s="18">
        <v>0</v>
      </c>
      <c r="X11" s="19">
        <f>V11+W11</f>
        <v>0</v>
      </c>
    </row>
    <row r="12" spans="2:24" ht="15" customHeight="1" x14ac:dyDescent="0.25">
      <c r="B12" s="20" t="s">
        <v>9</v>
      </c>
      <c r="C12" s="21"/>
      <c r="D12" s="21"/>
      <c r="E12" s="21"/>
      <c r="F12" s="22"/>
      <c r="G12" s="22"/>
      <c r="H12" s="22"/>
      <c r="I12" s="22"/>
      <c r="J12" s="90">
        <v>0.86</v>
      </c>
      <c r="K12" s="92">
        <f t="shared" ref="K12:K51" si="0">100%-J12</f>
        <v>0.14000000000000001</v>
      </c>
      <c r="L12" s="24">
        <v>2375</v>
      </c>
      <c r="M12" s="26">
        <v>9</v>
      </c>
      <c r="N12" s="26">
        <v>0</v>
      </c>
      <c r="O12" s="88">
        <f t="shared" ref="O12:O27" si="1">M12+N12</f>
        <v>9</v>
      </c>
      <c r="P12" s="26">
        <v>9</v>
      </c>
      <c r="Q12" s="23">
        <v>1</v>
      </c>
      <c r="R12" s="88">
        <f t="shared" ref="R12:R27" si="2">P12+Q12</f>
        <v>10</v>
      </c>
      <c r="S12" s="23">
        <v>1</v>
      </c>
      <c r="T12" s="23">
        <v>0</v>
      </c>
      <c r="U12" s="88">
        <f t="shared" ref="U12:U27" si="3">S12+T12</f>
        <v>1</v>
      </c>
      <c r="V12" s="23">
        <v>3639</v>
      </c>
      <c r="W12" s="23">
        <v>91</v>
      </c>
      <c r="X12" s="88">
        <f t="shared" ref="X12:X27" si="4">V12+W12</f>
        <v>3730</v>
      </c>
    </row>
    <row r="13" spans="2:24" ht="15" customHeight="1" x14ac:dyDescent="0.25">
      <c r="B13" s="20" t="s">
        <v>10</v>
      </c>
      <c r="C13" s="21"/>
      <c r="D13" s="21"/>
      <c r="E13" s="21"/>
      <c r="F13" s="22"/>
      <c r="G13" s="22"/>
      <c r="H13" s="22"/>
      <c r="I13" s="22"/>
      <c r="J13" s="90">
        <v>0.56999999999999995</v>
      </c>
      <c r="K13" s="92">
        <f t="shared" si="0"/>
        <v>0.43000000000000005</v>
      </c>
      <c r="L13" s="24">
        <v>62377</v>
      </c>
      <c r="M13" s="26">
        <v>156</v>
      </c>
      <c r="N13" s="26">
        <v>175</v>
      </c>
      <c r="O13" s="88">
        <f t="shared" si="1"/>
        <v>331</v>
      </c>
      <c r="P13" s="26">
        <v>89</v>
      </c>
      <c r="Q13" s="23">
        <v>90</v>
      </c>
      <c r="R13" s="88">
        <f t="shared" si="2"/>
        <v>179</v>
      </c>
      <c r="S13" s="26">
        <v>43</v>
      </c>
      <c r="T13" s="23">
        <v>34</v>
      </c>
      <c r="U13" s="88">
        <f t="shared" si="3"/>
        <v>77</v>
      </c>
      <c r="V13" s="26">
        <v>49578</v>
      </c>
      <c r="W13" s="23">
        <v>60177</v>
      </c>
      <c r="X13" s="88">
        <f t="shared" si="4"/>
        <v>109755</v>
      </c>
    </row>
    <row r="14" spans="2:24" ht="15" customHeight="1" x14ac:dyDescent="0.25">
      <c r="B14" s="20" t="s">
        <v>11</v>
      </c>
      <c r="C14" s="21"/>
      <c r="D14" s="21"/>
      <c r="E14" s="21"/>
      <c r="F14" s="22"/>
      <c r="G14" s="22"/>
      <c r="H14" s="22"/>
      <c r="I14" s="22"/>
      <c r="J14" s="90">
        <v>0.39</v>
      </c>
      <c r="K14" s="92">
        <f t="shared" si="0"/>
        <v>0.61</v>
      </c>
      <c r="L14" s="24">
        <v>21915</v>
      </c>
      <c r="M14" s="26">
        <v>22</v>
      </c>
      <c r="N14" s="26">
        <v>139</v>
      </c>
      <c r="O14" s="88">
        <f t="shared" si="1"/>
        <v>161</v>
      </c>
      <c r="P14" s="26">
        <v>13</v>
      </c>
      <c r="Q14" s="23">
        <v>63</v>
      </c>
      <c r="R14" s="88">
        <f t="shared" si="2"/>
        <v>76</v>
      </c>
      <c r="S14" s="26">
        <v>6</v>
      </c>
      <c r="T14" s="23">
        <v>22</v>
      </c>
      <c r="U14" s="88">
        <f t="shared" si="3"/>
        <v>28</v>
      </c>
      <c r="V14" s="26">
        <v>6859</v>
      </c>
      <c r="W14" s="23">
        <v>37241</v>
      </c>
      <c r="X14" s="88">
        <f t="shared" si="4"/>
        <v>44100</v>
      </c>
    </row>
    <row r="15" spans="2:24" ht="15" customHeight="1" x14ac:dyDescent="0.25">
      <c r="B15" s="20" t="s">
        <v>12</v>
      </c>
      <c r="C15" s="21"/>
      <c r="D15" s="21"/>
      <c r="E15" s="21"/>
      <c r="F15" s="22"/>
      <c r="G15" s="22"/>
      <c r="H15" s="22"/>
      <c r="I15" s="22"/>
      <c r="J15" s="90">
        <v>0.74</v>
      </c>
      <c r="K15" s="90">
        <f t="shared" si="0"/>
        <v>0.26</v>
      </c>
      <c r="L15" s="24">
        <v>20433</v>
      </c>
      <c r="M15" s="26">
        <v>63</v>
      </c>
      <c r="N15" s="26">
        <v>44</v>
      </c>
      <c r="O15" s="88">
        <f t="shared" si="1"/>
        <v>107</v>
      </c>
      <c r="P15" s="26">
        <v>44</v>
      </c>
      <c r="Q15" s="23">
        <v>31</v>
      </c>
      <c r="R15" s="88">
        <f t="shared" si="2"/>
        <v>75</v>
      </c>
      <c r="S15" s="26">
        <v>23</v>
      </c>
      <c r="T15" s="23">
        <v>13</v>
      </c>
      <c r="U15" s="88">
        <f t="shared" si="3"/>
        <v>36</v>
      </c>
      <c r="V15" s="26">
        <v>16205</v>
      </c>
      <c r="W15" s="23">
        <v>13805</v>
      </c>
      <c r="X15" s="88">
        <f t="shared" si="4"/>
        <v>30010</v>
      </c>
    </row>
    <row r="16" spans="2:24" ht="15" customHeight="1" x14ac:dyDescent="0.25">
      <c r="B16" s="20" t="s">
        <v>13</v>
      </c>
      <c r="C16" s="21"/>
      <c r="D16" s="21"/>
      <c r="E16" s="21"/>
      <c r="F16" s="22"/>
      <c r="G16" s="22"/>
      <c r="H16" s="22"/>
      <c r="I16" s="22"/>
      <c r="J16" s="90">
        <v>0.79</v>
      </c>
      <c r="K16" s="90">
        <f t="shared" si="0"/>
        <v>0.20999999999999996</v>
      </c>
      <c r="L16" s="24">
        <v>938</v>
      </c>
      <c r="M16" s="28">
        <v>0</v>
      </c>
      <c r="N16" s="26">
        <v>2</v>
      </c>
      <c r="O16" s="88">
        <f t="shared" si="1"/>
        <v>2</v>
      </c>
      <c r="P16" s="28">
        <v>0</v>
      </c>
      <c r="Q16" s="23">
        <v>1</v>
      </c>
      <c r="R16" s="88">
        <f t="shared" si="2"/>
        <v>1</v>
      </c>
      <c r="S16" s="26">
        <v>0</v>
      </c>
      <c r="T16" s="23">
        <v>0</v>
      </c>
      <c r="U16" s="88">
        <f t="shared" si="3"/>
        <v>0</v>
      </c>
      <c r="V16" s="26">
        <v>0</v>
      </c>
      <c r="W16" s="23">
        <v>39</v>
      </c>
      <c r="X16" s="88">
        <f t="shared" si="4"/>
        <v>39</v>
      </c>
    </row>
    <row r="17" spans="2:24" ht="15" customHeight="1" x14ac:dyDescent="0.25">
      <c r="B17" s="20" t="s">
        <v>14</v>
      </c>
      <c r="C17" s="21"/>
      <c r="D17" s="21"/>
      <c r="E17" s="21"/>
      <c r="F17" s="22"/>
      <c r="G17" s="22"/>
      <c r="H17" s="22"/>
      <c r="I17" s="22"/>
      <c r="J17" s="90">
        <v>0.65</v>
      </c>
      <c r="K17" s="90">
        <f t="shared" si="0"/>
        <v>0.35</v>
      </c>
      <c r="L17" s="24">
        <v>23671</v>
      </c>
      <c r="M17" s="26">
        <v>23</v>
      </c>
      <c r="N17" s="26">
        <v>21</v>
      </c>
      <c r="O17" s="88">
        <f t="shared" si="1"/>
        <v>44</v>
      </c>
      <c r="P17" s="26">
        <v>21</v>
      </c>
      <c r="Q17" s="23">
        <v>10</v>
      </c>
      <c r="R17" s="88">
        <f t="shared" si="2"/>
        <v>31</v>
      </c>
      <c r="S17" s="28">
        <v>10</v>
      </c>
      <c r="T17" s="23">
        <v>4</v>
      </c>
      <c r="U17" s="88">
        <f t="shared" si="3"/>
        <v>14</v>
      </c>
      <c r="V17" s="28">
        <v>5056</v>
      </c>
      <c r="W17" s="23">
        <v>6592</v>
      </c>
      <c r="X17" s="88">
        <f t="shared" si="4"/>
        <v>11648</v>
      </c>
    </row>
    <row r="18" spans="2:24" ht="15" customHeight="1" x14ac:dyDescent="0.25">
      <c r="B18" s="20" t="s">
        <v>15</v>
      </c>
      <c r="C18" s="21"/>
      <c r="D18" s="21"/>
      <c r="E18" s="21"/>
      <c r="F18" s="22"/>
      <c r="G18" s="22"/>
      <c r="H18" s="22"/>
      <c r="I18" s="22"/>
      <c r="J18" s="90">
        <v>0.49</v>
      </c>
      <c r="K18" s="90">
        <f t="shared" si="0"/>
        <v>0.51</v>
      </c>
      <c r="L18" s="24">
        <v>16433</v>
      </c>
      <c r="M18" s="26">
        <v>4</v>
      </c>
      <c r="N18" s="26">
        <v>6</v>
      </c>
      <c r="O18" s="88">
        <f t="shared" si="1"/>
        <v>10</v>
      </c>
      <c r="P18" s="26">
        <v>4</v>
      </c>
      <c r="Q18" s="23">
        <v>3</v>
      </c>
      <c r="R18" s="88">
        <f t="shared" si="2"/>
        <v>7</v>
      </c>
      <c r="S18" s="26">
        <v>0</v>
      </c>
      <c r="T18" s="23">
        <v>1</v>
      </c>
      <c r="U18" s="88">
        <f t="shared" si="3"/>
        <v>1</v>
      </c>
      <c r="V18" s="26">
        <v>746</v>
      </c>
      <c r="W18" s="23">
        <v>3305</v>
      </c>
      <c r="X18" s="88">
        <f t="shared" si="4"/>
        <v>4051</v>
      </c>
    </row>
    <row r="19" spans="2:24" ht="15" customHeight="1" x14ac:dyDescent="0.25">
      <c r="B19" s="20" t="s">
        <v>16</v>
      </c>
      <c r="C19" s="21"/>
      <c r="D19" s="21"/>
      <c r="E19" s="21"/>
      <c r="F19" s="22"/>
      <c r="G19" s="22"/>
      <c r="H19" s="22"/>
      <c r="I19" s="22"/>
      <c r="J19" s="90">
        <v>0.74</v>
      </c>
      <c r="K19" s="90">
        <f t="shared" si="0"/>
        <v>0.26</v>
      </c>
      <c r="L19" s="24">
        <v>52019</v>
      </c>
      <c r="M19" s="26">
        <v>116</v>
      </c>
      <c r="N19" s="26">
        <v>86</v>
      </c>
      <c r="O19" s="88">
        <f t="shared" si="1"/>
        <v>202</v>
      </c>
      <c r="P19" s="26">
        <v>71</v>
      </c>
      <c r="Q19" s="23">
        <v>52</v>
      </c>
      <c r="R19" s="88">
        <f t="shared" si="2"/>
        <v>123</v>
      </c>
      <c r="S19" s="26">
        <v>29</v>
      </c>
      <c r="T19" s="23">
        <v>19</v>
      </c>
      <c r="U19" s="88">
        <f t="shared" si="3"/>
        <v>48</v>
      </c>
      <c r="V19" s="26">
        <v>32381</v>
      </c>
      <c r="W19" s="23">
        <v>23793</v>
      </c>
      <c r="X19" s="88">
        <f t="shared" si="4"/>
        <v>56174</v>
      </c>
    </row>
    <row r="20" spans="2:24" ht="15" customHeight="1" x14ac:dyDescent="0.25">
      <c r="B20" s="20" t="s">
        <v>17</v>
      </c>
      <c r="C20" s="21"/>
      <c r="D20" s="21"/>
      <c r="E20" s="21"/>
      <c r="F20" s="22"/>
      <c r="G20" s="22"/>
      <c r="H20" s="22"/>
      <c r="I20" s="22"/>
      <c r="J20" s="90">
        <v>0.8</v>
      </c>
      <c r="K20" s="90">
        <f t="shared" si="0"/>
        <v>0.19999999999999996</v>
      </c>
      <c r="L20" s="24">
        <v>77494</v>
      </c>
      <c r="M20" s="26">
        <v>229</v>
      </c>
      <c r="N20" s="26">
        <v>69</v>
      </c>
      <c r="O20" s="88">
        <f t="shared" si="1"/>
        <v>298</v>
      </c>
      <c r="P20" s="26">
        <v>169</v>
      </c>
      <c r="Q20" s="23">
        <v>40</v>
      </c>
      <c r="R20" s="88">
        <f t="shared" si="2"/>
        <v>209</v>
      </c>
      <c r="S20" s="26">
        <v>93</v>
      </c>
      <c r="T20" s="23">
        <v>18</v>
      </c>
      <c r="U20" s="88">
        <f t="shared" si="3"/>
        <v>111</v>
      </c>
      <c r="V20" s="26">
        <v>61797</v>
      </c>
      <c r="W20" s="23">
        <v>23803</v>
      </c>
      <c r="X20" s="88">
        <f t="shared" si="4"/>
        <v>85600</v>
      </c>
    </row>
    <row r="21" spans="2:24" ht="15" customHeight="1" x14ac:dyDescent="0.25">
      <c r="B21" s="20" t="s">
        <v>18</v>
      </c>
      <c r="C21" s="21"/>
      <c r="D21" s="21"/>
      <c r="E21" s="21"/>
      <c r="F21" s="22"/>
      <c r="G21" s="22"/>
      <c r="H21" s="22"/>
      <c r="I21" s="22"/>
      <c r="J21" s="90">
        <v>0.66</v>
      </c>
      <c r="K21" s="90">
        <f t="shared" si="0"/>
        <v>0.33999999999999997</v>
      </c>
      <c r="L21" s="24">
        <v>21487</v>
      </c>
      <c r="M21" s="26">
        <v>8</v>
      </c>
      <c r="N21" s="26">
        <v>33</v>
      </c>
      <c r="O21" s="88">
        <f t="shared" si="1"/>
        <v>41</v>
      </c>
      <c r="P21" s="26">
        <v>4</v>
      </c>
      <c r="Q21" s="23">
        <v>23</v>
      </c>
      <c r="R21" s="88">
        <f t="shared" si="2"/>
        <v>27</v>
      </c>
      <c r="S21" s="26">
        <v>1</v>
      </c>
      <c r="T21" s="23">
        <v>10</v>
      </c>
      <c r="U21" s="88">
        <f t="shared" si="3"/>
        <v>11</v>
      </c>
      <c r="V21" s="26">
        <v>3099</v>
      </c>
      <c r="W21" s="23">
        <v>8249</v>
      </c>
      <c r="X21" s="88">
        <f t="shared" si="4"/>
        <v>11348</v>
      </c>
    </row>
    <row r="22" spans="2:24" ht="15" customHeight="1" x14ac:dyDescent="0.25">
      <c r="B22" s="20" t="s">
        <v>19</v>
      </c>
      <c r="C22" s="21"/>
      <c r="D22" s="21"/>
      <c r="E22" s="21"/>
      <c r="F22" s="22"/>
      <c r="G22" s="22"/>
      <c r="H22" s="22"/>
      <c r="I22" s="22"/>
      <c r="J22" s="90">
        <v>0.69</v>
      </c>
      <c r="K22" s="90">
        <f t="shared" si="0"/>
        <v>0.31000000000000005</v>
      </c>
      <c r="L22" s="24">
        <v>22112</v>
      </c>
      <c r="M22" s="26">
        <v>24</v>
      </c>
      <c r="N22" s="26">
        <v>44</v>
      </c>
      <c r="O22" s="88">
        <f t="shared" si="1"/>
        <v>68</v>
      </c>
      <c r="P22" s="26">
        <v>13</v>
      </c>
      <c r="Q22" s="23">
        <v>19</v>
      </c>
      <c r="R22" s="88">
        <f t="shared" si="2"/>
        <v>32</v>
      </c>
      <c r="S22" s="26">
        <v>8</v>
      </c>
      <c r="T22" s="23">
        <v>5</v>
      </c>
      <c r="U22" s="88">
        <f t="shared" si="3"/>
        <v>13</v>
      </c>
      <c r="V22" s="26">
        <v>7577</v>
      </c>
      <c r="W22" s="23">
        <v>13968</v>
      </c>
      <c r="X22" s="88">
        <f t="shared" si="4"/>
        <v>21545</v>
      </c>
    </row>
    <row r="23" spans="2:24" ht="15" customHeight="1" x14ac:dyDescent="0.25">
      <c r="B23" s="20" t="s">
        <v>20</v>
      </c>
      <c r="C23" s="21"/>
      <c r="D23" s="21"/>
      <c r="E23" s="21"/>
      <c r="F23" s="22"/>
      <c r="G23" s="22"/>
      <c r="H23" s="22"/>
      <c r="I23" s="22"/>
      <c r="J23" s="90">
        <v>0.78</v>
      </c>
      <c r="K23" s="90">
        <f t="shared" si="0"/>
        <v>0.21999999999999997</v>
      </c>
      <c r="L23" s="24">
        <v>37400</v>
      </c>
      <c r="M23" s="26">
        <v>87</v>
      </c>
      <c r="N23" s="26">
        <v>38</v>
      </c>
      <c r="O23" s="88">
        <f t="shared" si="1"/>
        <v>125</v>
      </c>
      <c r="P23" s="26">
        <v>50</v>
      </c>
      <c r="Q23" s="23">
        <v>20</v>
      </c>
      <c r="R23" s="88">
        <f t="shared" si="2"/>
        <v>70</v>
      </c>
      <c r="S23" s="26">
        <v>21</v>
      </c>
      <c r="T23" s="23">
        <v>5</v>
      </c>
      <c r="U23" s="88">
        <f t="shared" si="3"/>
        <v>26</v>
      </c>
      <c r="V23" s="26">
        <v>22469</v>
      </c>
      <c r="W23" s="23">
        <v>11190</v>
      </c>
      <c r="X23" s="88">
        <f t="shared" si="4"/>
        <v>33659</v>
      </c>
    </row>
    <row r="24" spans="2:24" ht="15" customHeight="1" x14ac:dyDescent="0.25">
      <c r="B24" s="20" t="s">
        <v>21</v>
      </c>
      <c r="C24" s="21"/>
      <c r="D24" s="21"/>
      <c r="E24" s="21"/>
      <c r="F24" s="22"/>
      <c r="G24" s="22"/>
      <c r="H24" s="22"/>
      <c r="I24" s="22"/>
      <c r="J24" s="90">
        <v>0.77</v>
      </c>
      <c r="K24" s="90">
        <f t="shared" si="0"/>
        <v>0.22999999999999998</v>
      </c>
      <c r="L24" s="24">
        <v>24762</v>
      </c>
      <c r="M24" s="26">
        <v>67</v>
      </c>
      <c r="N24" s="26">
        <v>49</v>
      </c>
      <c r="O24" s="88">
        <f t="shared" si="1"/>
        <v>116</v>
      </c>
      <c r="P24" s="26">
        <v>53</v>
      </c>
      <c r="Q24" s="23">
        <v>25</v>
      </c>
      <c r="R24" s="88">
        <f t="shared" si="2"/>
        <v>78</v>
      </c>
      <c r="S24" s="26">
        <v>28</v>
      </c>
      <c r="T24" s="23">
        <v>9</v>
      </c>
      <c r="U24" s="88">
        <f t="shared" si="3"/>
        <v>37</v>
      </c>
      <c r="V24" s="26">
        <v>19445</v>
      </c>
      <c r="W24" s="23">
        <v>12024</v>
      </c>
      <c r="X24" s="88">
        <f t="shared" si="4"/>
        <v>31469</v>
      </c>
    </row>
    <row r="25" spans="2:24" ht="15" customHeight="1" x14ac:dyDescent="0.25">
      <c r="B25" s="20" t="s">
        <v>22</v>
      </c>
      <c r="C25" s="21"/>
      <c r="D25" s="21"/>
      <c r="E25" s="21"/>
      <c r="F25" s="22"/>
      <c r="G25" s="22"/>
      <c r="H25" s="22"/>
      <c r="I25" s="22"/>
      <c r="J25" s="90">
        <v>0.7</v>
      </c>
      <c r="K25" s="90">
        <f t="shared" si="0"/>
        <v>0.30000000000000004</v>
      </c>
      <c r="L25" s="24">
        <v>48139</v>
      </c>
      <c r="M25" s="26">
        <v>96</v>
      </c>
      <c r="N25" s="26">
        <v>66</v>
      </c>
      <c r="O25" s="88">
        <f t="shared" si="1"/>
        <v>162</v>
      </c>
      <c r="P25" s="26">
        <v>60</v>
      </c>
      <c r="Q25" s="23">
        <v>38</v>
      </c>
      <c r="R25" s="88">
        <f t="shared" si="2"/>
        <v>98</v>
      </c>
      <c r="S25" s="26">
        <v>30</v>
      </c>
      <c r="T25" s="23">
        <v>16</v>
      </c>
      <c r="U25" s="88">
        <f t="shared" si="3"/>
        <v>46</v>
      </c>
      <c r="V25" s="26">
        <v>22790</v>
      </c>
      <c r="W25" s="23">
        <v>19435</v>
      </c>
      <c r="X25" s="88">
        <f t="shared" si="4"/>
        <v>42225</v>
      </c>
    </row>
    <row r="26" spans="2:24" x14ac:dyDescent="0.25">
      <c r="B26" s="20" t="s">
        <v>23</v>
      </c>
      <c r="C26" s="21"/>
      <c r="D26" s="21"/>
      <c r="E26" s="21"/>
      <c r="F26" s="21"/>
      <c r="G26" s="21"/>
      <c r="H26" s="21"/>
      <c r="I26" s="21"/>
      <c r="J26" s="90">
        <v>0.74</v>
      </c>
      <c r="K26" s="90">
        <f t="shared" si="0"/>
        <v>0.26</v>
      </c>
      <c r="L26" s="24">
        <v>27779</v>
      </c>
      <c r="M26" s="28">
        <v>7</v>
      </c>
      <c r="N26" s="26">
        <v>0</v>
      </c>
      <c r="O26" s="88">
        <f t="shared" si="1"/>
        <v>7</v>
      </c>
      <c r="P26" s="28">
        <v>5</v>
      </c>
      <c r="Q26" s="23">
        <v>0</v>
      </c>
      <c r="R26" s="88">
        <f t="shared" si="2"/>
        <v>5</v>
      </c>
      <c r="S26" s="26">
        <v>4</v>
      </c>
      <c r="T26" s="23">
        <v>0</v>
      </c>
      <c r="U26" s="88">
        <f t="shared" si="3"/>
        <v>4</v>
      </c>
      <c r="V26" s="26">
        <v>1411</v>
      </c>
      <c r="W26" s="23">
        <v>0</v>
      </c>
      <c r="X26" s="88">
        <f t="shared" si="4"/>
        <v>1411</v>
      </c>
    </row>
    <row r="27" spans="2:24" x14ac:dyDescent="0.25">
      <c r="B27" s="20" t="s">
        <v>24</v>
      </c>
      <c r="C27" s="21"/>
      <c r="D27" s="21"/>
      <c r="E27" s="21"/>
      <c r="F27" s="21"/>
      <c r="G27" s="21"/>
      <c r="H27" s="21"/>
      <c r="I27" s="21"/>
      <c r="J27" s="90">
        <v>0.76</v>
      </c>
      <c r="K27" s="90">
        <f t="shared" si="0"/>
        <v>0.24</v>
      </c>
      <c r="L27" s="24">
        <v>19406</v>
      </c>
      <c r="M27" s="26">
        <v>46</v>
      </c>
      <c r="N27" s="26">
        <v>6</v>
      </c>
      <c r="O27" s="88">
        <f t="shared" si="1"/>
        <v>52</v>
      </c>
      <c r="P27" s="26">
        <v>17</v>
      </c>
      <c r="Q27" s="23">
        <v>3</v>
      </c>
      <c r="R27" s="88">
        <f t="shared" si="2"/>
        <v>20</v>
      </c>
      <c r="S27" s="28">
        <v>9</v>
      </c>
      <c r="T27" s="23">
        <v>0</v>
      </c>
      <c r="U27" s="88">
        <f t="shared" si="3"/>
        <v>9</v>
      </c>
      <c r="V27" s="28">
        <v>15413</v>
      </c>
      <c r="W27" s="23">
        <v>2582</v>
      </c>
      <c r="X27" s="88">
        <f t="shared" si="4"/>
        <v>17995</v>
      </c>
    </row>
    <row r="28" spans="2:24" x14ac:dyDescent="0.25">
      <c r="B28" s="29" t="s">
        <v>25</v>
      </c>
      <c r="C28" s="30"/>
      <c r="D28" s="31"/>
      <c r="E28" s="30"/>
      <c r="F28" s="32"/>
      <c r="G28" s="32"/>
      <c r="H28" s="32"/>
      <c r="I28" s="32"/>
      <c r="J28" s="91">
        <v>0.69</v>
      </c>
      <c r="K28" s="95">
        <f t="shared" si="0"/>
        <v>0.31000000000000005</v>
      </c>
      <c r="L28" s="33">
        <v>478918</v>
      </c>
      <c r="M28" s="34">
        <v>957</v>
      </c>
      <c r="N28" s="87">
        <v>778</v>
      </c>
      <c r="O28" s="36">
        <f>M28+N28</f>
        <v>1735</v>
      </c>
      <c r="P28" s="34">
        <v>622</v>
      </c>
      <c r="Q28" s="87">
        <v>419</v>
      </c>
      <c r="R28" s="36">
        <f>P28+Q28</f>
        <v>1041</v>
      </c>
      <c r="S28" s="87">
        <v>306</v>
      </c>
      <c r="T28" s="87">
        <f>SUM(T11:T27)</f>
        <v>156</v>
      </c>
      <c r="U28" s="36">
        <f>S28+T28</f>
        <v>462</v>
      </c>
      <c r="V28" s="87">
        <v>268465</v>
      </c>
      <c r="W28" s="87">
        <v>236294</v>
      </c>
      <c r="X28" s="36">
        <f>V28+W28</f>
        <v>504759</v>
      </c>
    </row>
    <row r="29" spans="2:24" x14ac:dyDescent="0.25">
      <c r="B29" s="20" t="s">
        <v>26</v>
      </c>
      <c r="C29" s="37"/>
      <c r="D29" s="37"/>
      <c r="E29" s="37"/>
      <c r="F29" s="37"/>
      <c r="G29" s="37"/>
      <c r="H29" s="37"/>
      <c r="I29" s="37"/>
      <c r="J29" s="92">
        <v>0.86</v>
      </c>
      <c r="K29" s="90">
        <f t="shared" si="0"/>
        <v>0.14000000000000001</v>
      </c>
      <c r="L29" s="38">
        <v>206907</v>
      </c>
      <c r="M29" s="23">
        <v>927</v>
      </c>
      <c r="N29" s="26">
        <v>17</v>
      </c>
      <c r="O29" s="24">
        <f>M29+N29</f>
        <v>944</v>
      </c>
      <c r="P29" s="23">
        <v>517</v>
      </c>
      <c r="Q29" s="23">
        <v>7</v>
      </c>
      <c r="R29" s="24">
        <f>P29+Q29</f>
        <v>524</v>
      </c>
      <c r="S29" s="26">
        <v>248</v>
      </c>
      <c r="T29" s="23">
        <v>1</v>
      </c>
      <c r="U29" s="24">
        <f>S29+T29</f>
        <v>249</v>
      </c>
      <c r="V29" s="26">
        <v>258344</v>
      </c>
      <c r="W29" s="23">
        <v>3427</v>
      </c>
      <c r="X29" s="24">
        <f>V29+W29</f>
        <v>261771</v>
      </c>
    </row>
    <row r="30" spans="2:24" x14ac:dyDescent="0.25">
      <c r="B30" s="20" t="s">
        <v>27</v>
      </c>
      <c r="C30" s="37"/>
      <c r="D30" s="37"/>
      <c r="E30" s="37"/>
      <c r="F30" s="37"/>
      <c r="G30" s="37"/>
      <c r="H30" s="37"/>
      <c r="I30" s="37"/>
      <c r="J30" s="92">
        <v>0.52</v>
      </c>
      <c r="K30" s="90">
        <f t="shared" si="0"/>
        <v>0.48</v>
      </c>
      <c r="L30" s="38">
        <v>375650</v>
      </c>
      <c r="M30" s="23">
        <v>403</v>
      </c>
      <c r="N30" s="26">
        <v>510</v>
      </c>
      <c r="O30" s="24">
        <f t="shared" ref="O30:O48" si="5">M30+N30</f>
        <v>913</v>
      </c>
      <c r="P30" s="23">
        <v>210</v>
      </c>
      <c r="Q30" s="23">
        <v>244</v>
      </c>
      <c r="R30" s="24">
        <f t="shared" ref="R30:R48" si="6">P30+Q30</f>
        <v>454</v>
      </c>
      <c r="S30" s="23">
        <v>103</v>
      </c>
      <c r="T30" s="23">
        <v>95</v>
      </c>
      <c r="U30" s="24">
        <f t="shared" ref="U30:U48" si="7">S30+T30</f>
        <v>198</v>
      </c>
      <c r="V30" s="23">
        <v>111907</v>
      </c>
      <c r="W30" s="23">
        <v>148005</v>
      </c>
      <c r="X30" s="24">
        <f t="shared" ref="X30:X48" si="8">V30+W30</f>
        <v>259912</v>
      </c>
    </row>
    <row r="31" spans="2:24" x14ac:dyDescent="0.25">
      <c r="B31" s="20" t="s">
        <v>28</v>
      </c>
      <c r="C31" s="21"/>
      <c r="D31" s="21"/>
      <c r="E31" s="21"/>
      <c r="F31" s="21"/>
      <c r="G31" s="21"/>
      <c r="H31" s="21"/>
      <c r="I31" s="21"/>
      <c r="J31" s="92">
        <v>0.73</v>
      </c>
      <c r="K31" s="90">
        <f t="shared" si="0"/>
        <v>0.27</v>
      </c>
      <c r="L31" s="24">
        <v>137961</v>
      </c>
      <c r="M31" s="23">
        <v>162</v>
      </c>
      <c r="N31" s="26">
        <v>110</v>
      </c>
      <c r="O31" s="24">
        <f t="shared" si="5"/>
        <v>272</v>
      </c>
      <c r="P31" s="23">
        <v>97</v>
      </c>
      <c r="Q31" s="23">
        <v>55</v>
      </c>
      <c r="R31" s="24">
        <f t="shared" si="6"/>
        <v>152</v>
      </c>
      <c r="S31" s="23">
        <v>46</v>
      </c>
      <c r="T31" s="23">
        <v>23</v>
      </c>
      <c r="U31" s="24">
        <f t="shared" si="7"/>
        <v>69</v>
      </c>
      <c r="V31" s="23">
        <v>52918</v>
      </c>
      <c r="W31" s="23">
        <v>35590</v>
      </c>
      <c r="X31" s="24">
        <f t="shared" si="8"/>
        <v>88508</v>
      </c>
    </row>
    <row r="32" spans="2:24" x14ac:dyDescent="0.25">
      <c r="B32" s="20" t="s">
        <v>29</v>
      </c>
      <c r="C32" s="21"/>
      <c r="D32" s="21"/>
      <c r="E32" s="21"/>
      <c r="F32" s="21"/>
      <c r="G32" s="21"/>
      <c r="H32" s="21"/>
      <c r="I32" s="21"/>
      <c r="J32" s="90">
        <v>0.48</v>
      </c>
      <c r="K32" s="90">
        <f t="shared" si="0"/>
        <v>0.52</v>
      </c>
      <c r="L32" s="24">
        <v>126817</v>
      </c>
      <c r="M32" s="26">
        <v>37</v>
      </c>
      <c r="N32" s="26">
        <v>137</v>
      </c>
      <c r="O32" s="24">
        <f t="shared" si="5"/>
        <v>174</v>
      </c>
      <c r="P32" s="26">
        <v>21</v>
      </c>
      <c r="Q32" s="23">
        <v>94</v>
      </c>
      <c r="R32" s="24">
        <f t="shared" si="6"/>
        <v>115</v>
      </c>
      <c r="S32" s="23">
        <v>5</v>
      </c>
      <c r="T32" s="23">
        <v>23</v>
      </c>
      <c r="U32" s="24">
        <f t="shared" si="7"/>
        <v>28</v>
      </c>
      <c r="V32" s="23">
        <v>14545</v>
      </c>
      <c r="W32" s="23">
        <v>43236</v>
      </c>
      <c r="X32" s="24">
        <f t="shared" si="8"/>
        <v>57781</v>
      </c>
    </row>
    <row r="33" spans="2:24" x14ac:dyDescent="0.25">
      <c r="B33" s="20" t="s">
        <v>30</v>
      </c>
      <c r="C33" s="21"/>
      <c r="D33" s="21"/>
      <c r="E33" s="21"/>
      <c r="F33" s="21"/>
      <c r="G33" s="21"/>
      <c r="H33" s="21"/>
      <c r="I33" s="21"/>
      <c r="J33" s="90">
        <v>0.62</v>
      </c>
      <c r="K33" s="90">
        <f t="shared" si="0"/>
        <v>0.38</v>
      </c>
      <c r="L33" s="24">
        <v>19452</v>
      </c>
      <c r="M33" s="26">
        <v>3</v>
      </c>
      <c r="N33" s="26">
        <v>2</v>
      </c>
      <c r="O33" s="24">
        <f t="shared" si="5"/>
        <v>5</v>
      </c>
      <c r="P33" s="26">
        <v>2</v>
      </c>
      <c r="Q33" s="23">
        <v>0</v>
      </c>
      <c r="R33" s="24">
        <f t="shared" si="6"/>
        <v>2</v>
      </c>
      <c r="S33" s="26">
        <v>1</v>
      </c>
      <c r="T33" s="23">
        <v>0</v>
      </c>
      <c r="U33" s="24">
        <f t="shared" si="7"/>
        <v>1</v>
      </c>
      <c r="V33" s="26">
        <v>1045</v>
      </c>
      <c r="W33" s="23">
        <v>433</v>
      </c>
      <c r="X33" s="24">
        <f t="shared" si="8"/>
        <v>1478</v>
      </c>
    </row>
    <row r="34" spans="2:24" x14ac:dyDescent="0.25">
      <c r="B34" s="20" t="s">
        <v>31</v>
      </c>
      <c r="C34" s="21"/>
      <c r="D34" s="21"/>
      <c r="E34" s="21"/>
      <c r="F34" s="21"/>
      <c r="G34" s="21"/>
      <c r="H34" s="21"/>
      <c r="I34" s="21"/>
      <c r="J34" s="90">
        <v>0.7</v>
      </c>
      <c r="K34" s="90">
        <f t="shared" si="0"/>
        <v>0.30000000000000004</v>
      </c>
      <c r="L34" s="24">
        <v>7686</v>
      </c>
      <c r="M34" s="28">
        <v>1</v>
      </c>
      <c r="N34" s="26">
        <v>0</v>
      </c>
      <c r="O34" s="24">
        <f t="shared" si="5"/>
        <v>1</v>
      </c>
      <c r="P34" s="28">
        <v>0</v>
      </c>
      <c r="Q34" s="23">
        <v>0</v>
      </c>
      <c r="R34" s="24">
        <f t="shared" si="6"/>
        <v>0</v>
      </c>
      <c r="S34" s="26">
        <v>0</v>
      </c>
      <c r="T34" s="23">
        <v>0</v>
      </c>
      <c r="U34" s="24">
        <f t="shared" si="7"/>
        <v>0</v>
      </c>
      <c r="V34" s="26">
        <v>319</v>
      </c>
      <c r="W34" s="23">
        <v>372</v>
      </c>
      <c r="X34" s="24">
        <f t="shared" si="8"/>
        <v>691</v>
      </c>
    </row>
    <row r="35" spans="2:24" x14ac:dyDescent="0.25">
      <c r="B35" s="20" t="s">
        <v>32</v>
      </c>
      <c r="C35" s="21"/>
      <c r="D35" s="21"/>
      <c r="E35" s="21"/>
      <c r="F35" s="21"/>
      <c r="G35" s="21"/>
      <c r="H35" s="21"/>
      <c r="I35" s="21"/>
      <c r="J35" s="90">
        <v>0.72</v>
      </c>
      <c r="K35" s="90">
        <f t="shared" si="0"/>
        <v>0.28000000000000003</v>
      </c>
      <c r="L35" s="24">
        <v>55033</v>
      </c>
      <c r="M35" s="28">
        <v>6</v>
      </c>
      <c r="N35" s="26">
        <v>4</v>
      </c>
      <c r="O35" s="24">
        <f t="shared" si="5"/>
        <v>10</v>
      </c>
      <c r="P35" s="28">
        <v>3</v>
      </c>
      <c r="Q35" s="23">
        <v>1</v>
      </c>
      <c r="R35" s="24">
        <f t="shared" si="6"/>
        <v>4</v>
      </c>
      <c r="S35" s="28">
        <v>0</v>
      </c>
      <c r="T35" s="23">
        <v>1</v>
      </c>
      <c r="U35" s="24">
        <f t="shared" si="7"/>
        <v>1</v>
      </c>
      <c r="V35" s="28">
        <v>1557</v>
      </c>
      <c r="W35" s="23">
        <v>1183</v>
      </c>
      <c r="X35" s="24">
        <f t="shared" si="8"/>
        <v>2740</v>
      </c>
    </row>
    <row r="36" spans="2:24" x14ac:dyDescent="0.25">
      <c r="B36" s="20" t="s">
        <v>33</v>
      </c>
      <c r="C36" s="21"/>
      <c r="D36" s="21"/>
      <c r="E36" s="21"/>
      <c r="F36" s="21"/>
      <c r="G36" s="21"/>
      <c r="H36" s="21"/>
      <c r="I36" s="21"/>
      <c r="J36" s="90">
        <v>0.38</v>
      </c>
      <c r="K36" s="90">
        <f t="shared" si="0"/>
        <v>0.62</v>
      </c>
      <c r="L36" s="24">
        <v>69596</v>
      </c>
      <c r="M36" s="28">
        <v>7</v>
      </c>
      <c r="N36" s="26">
        <v>15</v>
      </c>
      <c r="O36" s="24">
        <f t="shared" si="5"/>
        <v>22</v>
      </c>
      <c r="P36" s="28">
        <v>2</v>
      </c>
      <c r="Q36" s="23">
        <v>4</v>
      </c>
      <c r="R36" s="24">
        <f t="shared" si="6"/>
        <v>6</v>
      </c>
      <c r="S36" s="28">
        <v>2</v>
      </c>
      <c r="T36" s="23">
        <v>1</v>
      </c>
      <c r="U36" s="24">
        <f t="shared" si="7"/>
        <v>3</v>
      </c>
      <c r="V36" s="28">
        <v>1885</v>
      </c>
      <c r="W36" s="23">
        <v>5420</v>
      </c>
      <c r="X36" s="24">
        <f t="shared" si="8"/>
        <v>7305</v>
      </c>
    </row>
    <row r="37" spans="2:24" x14ac:dyDescent="0.25">
      <c r="B37" s="20" t="s">
        <v>34</v>
      </c>
      <c r="C37" s="21"/>
      <c r="D37" s="21"/>
      <c r="E37" s="21"/>
      <c r="F37" s="21"/>
      <c r="G37" s="21"/>
      <c r="H37" s="21"/>
      <c r="I37" s="21"/>
      <c r="J37" s="90">
        <v>0.4</v>
      </c>
      <c r="K37" s="90">
        <f t="shared" si="0"/>
        <v>0.6</v>
      </c>
      <c r="L37" s="24">
        <v>34268</v>
      </c>
      <c r="M37" s="26">
        <v>19</v>
      </c>
      <c r="N37" s="26">
        <v>45</v>
      </c>
      <c r="O37" s="24">
        <f t="shared" si="5"/>
        <v>64</v>
      </c>
      <c r="P37" s="26">
        <v>14</v>
      </c>
      <c r="Q37" s="23">
        <v>26</v>
      </c>
      <c r="R37" s="24">
        <f t="shared" si="6"/>
        <v>40</v>
      </c>
      <c r="S37" s="28">
        <v>8</v>
      </c>
      <c r="T37" s="23">
        <v>3</v>
      </c>
      <c r="U37" s="24">
        <f t="shared" si="7"/>
        <v>11</v>
      </c>
      <c r="V37" s="28">
        <v>8892</v>
      </c>
      <c r="W37" s="23">
        <v>16302</v>
      </c>
      <c r="X37" s="24">
        <f t="shared" si="8"/>
        <v>25194</v>
      </c>
    </row>
    <row r="38" spans="2:24" x14ac:dyDescent="0.25">
      <c r="B38" s="20" t="s">
        <v>35</v>
      </c>
      <c r="C38" s="21"/>
      <c r="D38" s="21"/>
      <c r="E38" s="21"/>
      <c r="F38" s="21"/>
      <c r="G38" s="21"/>
      <c r="H38" s="21"/>
      <c r="I38" s="21"/>
      <c r="J38" s="90">
        <v>0.5</v>
      </c>
      <c r="K38" s="90">
        <f t="shared" si="0"/>
        <v>0.5</v>
      </c>
      <c r="L38" s="24">
        <v>143372</v>
      </c>
      <c r="M38" s="26">
        <v>29</v>
      </c>
      <c r="N38" s="26">
        <v>37</v>
      </c>
      <c r="O38" s="24">
        <f t="shared" si="5"/>
        <v>66</v>
      </c>
      <c r="P38" s="26">
        <v>22</v>
      </c>
      <c r="Q38" s="23">
        <v>9</v>
      </c>
      <c r="R38" s="24">
        <f t="shared" si="6"/>
        <v>31</v>
      </c>
      <c r="S38" s="26">
        <v>15</v>
      </c>
      <c r="T38" s="23">
        <v>4</v>
      </c>
      <c r="U38" s="24">
        <f t="shared" si="7"/>
        <v>19</v>
      </c>
      <c r="V38" s="26">
        <v>6143</v>
      </c>
      <c r="W38" s="23">
        <v>9877</v>
      </c>
      <c r="X38" s="24">
        <f t="shared" si="8"/>
        <v>16020</v>
      </c>
    </row>
    <row r="39" spans="2:24" x14ac:dyDescent="0.25">
      <c r="B39" s="20" t="s">
        <v>36</v>
      </c>
      <c r="C39" s="21"/>
      <c r="D39" s="21"/>
      <c r="E39" s="21"/>
      <c r="F39" s="21"/>
      <c r="G39" s="21"/>
      <c r="H39" s="21"/>
      <c r="I39" s="21"/>
      <c r="J39" s="90">
        <v>0.6</v>
      </c>
      <c r="K39" s="90">
        <f t="shared" si="0"/>
        <v>0.4</v>
      </c>
      <c r="L39" s="24">
        <v>18635</v>
      </c>
      <c r="M39" s="26">
        <v>3</v>
      </c>
      <c r="N39" s="26">
        <v>5</v>
      </c>
      <c r="O39" s="24">
        <f t="shared" si="5"/>
        <v>8</v>
      </c>
      <c r="P39" s="26">
        <v>2</v>
      </c>
      <c r="Q39" s="23">
        <v>1</v>
      </c>
      <c r="R39" s="24">
        <f t="shared" si="6"/>
        <v>3</v>
      </c>
      <c r="S39" s="26">
        <v>2</v>
      </c>
      <c r="T39" s="23">
        <v>0</v>
      </c>
      <c r="U39" s="24">
        <f t="shared" si="7"/>
        <v>2</v>
      </c>
      <c r="V39" s="26">
        <v>699</v>
      </c>
      <c r="W39" s="23">
        <v>802</v>
      </c>
      <c r="X39" s="24">
        <f t="shared" si="8"/>
        <v>1501</v>
      </c>
    </row>
    <row r="40" spans="2:24" x14ac:dyDescent="0.25">
      <c r="B40" s="20" t="s">
        <v>37</v>
      </c>
      <c r="C40" s="21"/>
      <c r="D40" s="21"/>
      <c r="E40" s="21"/>
      <c r="F40" s="21"/>
      <c r="G40" s="21"/>
      <c r="H40" s="21"/>
      <c r="I40" s="21"/>
      <c r="J40" s="90">
        <v>0.46</v>
      </c>
      <c r="K40" s="90">
        <f t="shared" si="0"/>
        <v>0.54</v>
      </c>
      <c r="L40" s="24">
        <v>20556</v>
      </c>
      <c r="M40" s="28">
        <v>10</v>
      </c>
      <c r="N40" s="26">
        <v>10</v>
      </c>
      <c r="O40" s="24">
        <f t="shared" si="5"/>
        <v>20</v>
      </c>
      <c r="P40" s="28">
        <v>5</v>
      </c>
      <c r="Q40" s="23">
        <v>6</v>
      </c>
      <c r="R40" s="24">
        <f t="shared" si="6"/>
        <v>11</v>
      </c>
      <c r="S40" s="26">
        <v>2</v>
      </c>
      <c r="T40" s="23">
        <v>1</v>
      </c>
      <c r="U40" s="24">
        <f t="shared" si="7"/>
        <v>3</v>
      </c>
      <c r="V40" s="26">
        <v>2474</v>
      </c>
      <c r="W40" s="23">
        <v>2993</v>
      </c>
      <c r="X40" s="24">
        <f t="shared" si="8"/>
        <v>5467</v>
      </c>
    </row>
    <row r="41" spans="2:24" x14ac:dyDescent="0.25">
      <c r="B41" s="20" t="s">
        <v>38</v>
      </c>
      <c r="C41" s="21"/>
      <c r="D41" s="21"/>
      <c r="E41" s="21"/>
      <c r="F41" s="21"/>
      <c r="G41" s="21"/>
      <c r="H41" s="21"/>
      <c r="I41" s="21"/>
      <c r="J41" s="90">
        <v>0.56999999999999995</v>
      </c>
      <c r="K41" s="90">
        <f t="shared" si="0"/>
        <v>0.43000000000000005</v>
      </c>
      <c r="L41" s="24">
        <v>232776</v>
      </c>
      <c r="M41" s="26">
        <v>188</v>
      </c>
      <c r="N41" s="26">
        <v>257</v>
      </c>
      <c r="O41" s="24">
        <f t="shared" si="5"/>
        <v>445</v>
      </c>
      <c r="P41" s="26">
        <v>114</v>
      </c>
      <c r="Q41" s="23">
        <v>144</v>
      </c>
      <c r="R41" s="24">
        <f t="shared" si="6"/>
        <v>258</v>
      </c>
      <c r="S41" s="28">
        <v>46</v>
      </c>
      <c r="T41" s="23">
        <v>56</v>
      </c>
      <c r="U41" s="24">
        <f t="shared" si="7"/>
        <v>102</v>
      </c>
      <c r="V41" s="28">
        <v>58402</v>
      </c>
      <c r="W41" s="23">
        <v>88113</v>
      </c>
      <c r="X41" s="24">
        <f t="shared" si="8"/>
        <v>146515</v>
      </c>
    </row>
    <row r="42" spans="2:24" x14ac:dyDescent="0.25">
      <c r="B42" s="20" t="s">
        <v>39</v>
      </c>
      <c r="C42" s="21"/>
      <c r="D42" s="21"/>
      <c r="E42" s="21"/>
      <c r="F42" s="21"/>
      <c r="G42" s="21"/>
      <c r="H42" s="21"/>
      <c r="I42" s="21"/>
      <c r="J42" s="90">
        <v>0.44</v>
      </c>
      <c r="K42" s="90">
        <f t="shared" si="0"/>
        <v>0.56000000000000005</v>
      </c>
      <c r="L42" s="24">
        <v>120208</v>
      </c>
      <c r="M42" s="26">
        <v>10</v>
      </c>
      <c r="N42" s="26">
        <v>45</v>
      </c>
      <c r="O42" s="24">
        <f t="shared" si="5"/>
        <v>55</v>
      </c>
      <c r="P42" s="26">
        <v>3</v>
      </c>
      <c r="Q42" s="23">
        <v>35</v>
      </c>
      <c r="R42" s="24">
        <f t="shared" si="6"/>
        <v>38</v>
      </c>
      <c r="S42" s="26">
        <v>0</v>
      </c>
      <c r="T42" s="23">
        <v>15</v>
      </c>
      <c r="U42" s="24">
        <f t="shared" si="7"/>
        <v>15</v>
      </c>
      <c r="V42" s="26">
        <v>3829</v>
      </c>
      <c r="W42" s="23">
        <v>15901</v>
      </c>
      <c r="X42" s="24">
        <f t="shared" si="8"/>
        <v>19730</v>
      </c>
    </row>
    <row r="43" spans="2:24" x14ac:dyDescent="0.25">
      <c r="B43" s="20" t="s">
        <v>40</v>
      </c>
      <c r="C43" s="21"/>
      <c r="D43" s="21"/>
      <c r="E43" s="21"/>
      <c r="F43" s="21"/>
      <c r="G43" s="21"/>
      <c r="H43" s="21"/>
      <c r="I43" s="21"/>
      <c r="J43" s="90">
        <v>0.33</v>
      </c>
      <c r="K43" s="90">
        <f t="shared" si="0"/>
        <v>0.66999999999999993</v>
      </c>
      <c r="L43" s="24">
        <v>68046</v>
      </c>
      <c r="M43" s="26">
        <v>17</v>
      </c>
      <c r="N43" s="26">
        <v>15</v>
      </c>
      <c r="O43" s="24">
        <f t="shared" si="5"/>
        <v>32</v>
      </c>
      <c r="P43" s="26">
        <v>13</v>
      </c>
      <c r="Q43" s="23">
        <v>8</v>
      </c>
      <c r="R43" s="24">
        <f t="shared" si="6"/>
        <v>21</v>
      </c>
      <c r="S43" s="26">
        <v>5</v>
      </c>
      <c r="T43" s="23">
        <v>3</v>
      </c>
      <c r="U43" s="24">
        <f t="shared" si="7"/>
        <v>8</v>
      </c>
      <c r="V43" s="26">
        <v>2246</v>
      </c>
      <c r="W43" s="23">
        <v>4567</v>
      </c>
      <c r="X43" s="24">
        <f t="shared" si="8"/>
        <v>6813</v>
      </c>
    </row>
    <row r="44" spans="2:24" x14ac:dyDescent="0.25">
      <c r="B44" s="20" t="s">
        <v>41</v>
      </c>
      <c r="C44" s="21"/>
      <c r="D44" s="21"/>
      <c r="E44" s="21"/>
      <c r="F44" s="21"/>
      <c r="G44" s="21"/>
      <c r="H44" s="21"/>
      <c r="I44" s="21"/>
      <c r="J44" s="90">
        <v>0.22</v>
      </c>
      <c r="K44" s="90">
        <f t="shared" si="0"/>
        <v>0.78</v>
      </c>
      <c r="L44" s="24">
        <v>113148</v>
      </c>
      <c r="M44" s="26">
        <v>13</v>
      </c>
      <c r="N44" s="26">
        <v>166</v>
      </c>
      <c r="O44" s="24">
        <f t="shared" si="5"/>
        <v>179</v>
      </c>
      <c r="P44" s="26">
        <v>7</v>
      </c>
      <c r="Q44" s="23">
        <v>86</v>
      </c>
      <c r="R44" s="24">
        <f t="shared" si="6"/>
        <v>93</v>
      </c>
      <c r="S44" s="26">
        <v>1</v>
      </c>
      <c r="T44" s="23">
        <v>32</v>
      </c>
      <c r="U44" s="24">
        <f t="shared" si="7"/>
        <v>33</v>
      </c>
      <c r="V44" s="26">
        <v>4655</v>
      </c>
      <c r="W44" s="23">
        <v>50173</v>
      </c>
      <c r="X44" s="24">
        <f t="shared" si="8"/>
        <v>54828</v>
      </c>
    </row>
    <row r="45" spans="2:24" x14ac:dyDescent="0.25">
      <c r="B45" s="20" t="s">
        <v>42</v>
      </c>
      <c r="C45" s="21"/>
      <c r="D45" s="21"/>
      <c r="E45" s="21"/>
      <c r="F45" s="21"/>
      <c r="G45" s="21"/>
      <c r="H45" s="21"/>
      <c r="I45" s="21"/>
      <c r="J45" s="90">
        <v>0.17</v>
      </c>
      <c r="K45" s="90">
        <f t="shared" si="0"/>
        <v>0.83</v>
      </c>
      <c r="L45" s="24">
        <v>146353</v>
      </c>
      <c r="M45" s="26">
        <v>31</v>
      </c>
      <c r="N45" s="26">
        <v>386</v>
      </c>
      <c r="O45" s="24">
        <f t="shared" si="5"/>
        <v>417</v>
      </c>
      <c r="P45" s="26">
        <v>12</v>
      </c>
      <c r="Q45" s="23">
        <v>245</v>
      </c>
      <c r="R45" s="24">
        <f t="shared" si="6"/>
        <v>257</v>
      </c>
      <c r="S45" s="26">
        <v>4</v>
      </c>
      <c r="T45" s="23">
        <v>107</v>
      </c>
      <c r="U45" s="24">
        <f t="shared" si="7"/>
        <v>111</v>
      </c>
      <c r="V45" s="26">
        <v>9429</v>
      </c>
      <c r="W45" s="23">
        <v>117934</v>
      </c>
      <c r="X45" s="24">
        <f t="shared" si="8"/>
        <v>127363</v>
      </c>
    </row>
    <row r="46" spans="2:24" x14ac:dyDescent="0.25">
      <c r="B46" s="20" t="s">
        <v>43</v>
      </c>
      <c r="C46" s="21"/>
      <c r="D46" s="21"/>
      <c r="E46" s="21"/>
      <c r="F46" s="21"/>
      <c r="G46" s="21"/>
      <c r="H46" s="21"/>
      <c r="I46" s="21"/>
      <c r="J46" s="90">
        <v>0.54</v>
      </c>
      <c r="K46" s="90">
        <f t="shared" si="0"/>
        <v>0.45999999999999996</v>
      </c>
      <c r="L46" s="24">
        <v>28188</v>
      </c>
      <c r="M46" s="26">
        <v>5</v>
      </c>
      <c r="N46" s="26">
        <v>6</v>
      </c>
      <c r="O46" s="24">
        <f t="shared" si="5"/>
        <v>11</v>
      </c>
      <c r="P46" s="26">
        <v>6</v>
      </c>
      <c r="Q46" s="23">
        <v>1</v>
      </c>
      <c r="R46" s="24">
        <f t="shared" si="6"/>
        <v>7</v>
      </c>
      <c r="S46" s="26">
        <v>3</v>
      </c>
      <c r="T46" s="23">
        <v>0</v>
      </c>
      <c r="U46" s="24">
        <f t="shared" si="7"/>
        <v>3</v>
      </c>
      <c r="V46" s="26">
        <v>1272</v>
      </c>
      <c r="W46" s="23">
        <v>3351</v>
      </c>
      <c r="X46" s="24">
        <f t="shared" si="8"/>
        <v>4623</v>
      </c>
    </row>
    <row r="47" spans="2:24" x14ac:dyDescent="0.25">
      <c r="B47" s="20" t="s">
        <v>44</v>
      </c>
      <c r="C47" s="21"/>
      <c r="D47" s="21"/>
      <c r="E47" s="21"/>
      <c r="F47" s="21"/>
      <c r="G47" s="21"/>
      <c r="H47" s="21"/>
      <c r="I47" s="21"/>
      <c r="J47" s="90">
        <v>0.36</v>
      </c>
      <c r="K47" s="90">
        <f t="shared" si="0"/>
        <v>0.64</v>
      </c>
      <c r="L47" s="24">
        <v>53144</v>
      </c>
      <c r="M47" s="26">
        <v>19</v>
      </c>
      <c r="N47" s="26">
        <v>93</v>
      </c>
      <c r="O47" s="24">
        <f t="shared" si="5"/>
        <v>112</v>
      </c>
      <c r="P47" s="26">
        <v>17</v>
      </c>
      <c r="Q47" s="23">
        <v>41</v>
      </c>
      <c r="R47" s="24">
        <f t="shared" si="6"/>
        <v>58</v>
      </c>
      <c r="S47" s="26">
        <v>8</v>
      </c>
      <c r="T47" s="23">
        <v>14</v>
      </c>
      <c r="U47" s="24">
        <f t="shared" si="7"/>
        <v>22</v>
      </c>
      <c r="V47" s="26">
        <v>7148</v>
      </c>
      <c r="W47" s="23">
        <v>26152</v>
      </c>
      <c r="X47" s="24">
        <f t="shared" si="8"/>
        <v>33300</v>
      </c>
    </row>
    <row r="48" spans="2:24" x14ac:dyDescent="0.25">
      <c r="B48" s="20" t="s">
        <v>45</v>
      </c>
      <c r="C48" s="21"/>
      <c r="D48" s="21"/>
      <c r="E48" s="21"/>
      <c r="F48" s="21"/>
      <c r="G48" s="21"/>
      <c r="H48" s="21"/>
      <c r="I48" s="21"/>
      <c r="J48" s="90">
        <v>0.55000000000000004</v>
      </c>
      <c r="K48" s="90">
        <f t="shared" si="0"/>
        <v>0.44999999999999996</v>
      </c>
      <c r="L48" s="24">
        <v>757</v>
      </c>
      <c r="M48" s="26">
        <v>0</v>
      </c>
      <c r="N48" s="26">
        <v>0</v>
      </c>
      <c r="O48" s="24">
        <f t="shared" si="5"/>
        <v>0</v>
      </c>
      <c r="P48" s="26">
        <v>0</v>
      </c>
      <c r="Q48" s="23">
        <v>0</v>
      </c>
      <c r="R48" s="24">
        <f t="shared" si="6"/>
        <v>0</v>
      </c>
      <c r="S48" s="26">
        <v>0</v>
      </c>
      <c r="T48" s="23">
        <v>0</v>
      </c>
      <c r="U48" s="24">
        <f t="shared" si="7"/>
        <v>0</v>
      </c>
      <c r="V48" s="26">
        <v>365</v>
      </c>
      <c r="W48" s="23">
        <v>337</v>
      </c>
      <c r="X48" s="24">
        <f t="shared" si="8"/>
        <v>702</v>
      </c>
    </row>
    <row r="49" spans="2:24" x14ac:dyDescent="0.25">
      <c r="B49" s="29" t="s">
        <v>46</v>
      </c>
      <c r="C49" s="30"/>
      <c r="D49" s="31"/>
      <c r="E49" s="30"/>
      <c r="F49" s="32"/>
      <c r="G49" s="32"/>
      <c r="H49" s="32"/>
      <c r="I49" s="32"/>
      <c r="J49" s="91">
        <v>0.41</v>
      </c>
      <c r="K49" s="95">
        <f t="shared" si="0"/>
        <v>0.59000000000000008</v>
      </c>
      <c r="L49" s="39">
        <v>1395996</v>
      </c>
      <c r="M49" s="34">
        <v>560</v>
      </c>
      <c r="N49" s="35">
        <v>1333</v>
      </c>
      <c r="O49" s="36">
        <f>M49+N49</f>
        <v>1893</v>
      </c>
      <c r="P49" s="34">
        <v>340</v>
      </c>
      <c r="Q49" s="35">
        <v>756</v>
      </c>
      <c r="R49" s="36">
        <f>P49+Q49</f>
        <v>1096</v>
      </c>
      <c r="S49" s="34">
        <v>148</v>
      </c>
      <c r="T49" s="35">
        <v>283</v>
      </c>
      <c r="U49" s="36">
        <f>S49+T49</f>
        <v>431</v>
      </c>
      <c r="V49" s="34">
        <v>177823</v>
      </c>
      <c r="W49" s="35">
        <v>422736</v>
      </c>
      <c r="X49" s="36">
        <f>V49+W49</f>
        <v>600559</v>
      </c>
    </row>
    <row r="50" spans="2:24" ht="15.75" thickBot="1" x14ac:dyDescent="0.3">
      <c r="B50" s="20" t="s">
        <v>47</v>
      </c>
      <c r="C50" s="21"/>
      <c r="D50" s="21"/>
      <c r="E50" s="21"/>
      <c r="F50" s="21"/>
      <c r="G50" s="21"/>
      <c r="H50" s="21"/>
      <c r="I50" s="21"/>
      <c r="J50" s="93"/>
      <c r="K50" s="96"/>
      <c r="L50" s="24">
        <v>243</v>
      </c>
      <c r="M50" s="25">
        <v>36</v>
      </c>
      <c r="N50" s="26">
        <v>2</v>
      </c>
      <c r="O50" s="27">
        <f>M50+N50</f>
        <v>38</v>
      </c>
      <c r="P50" s="25">
        <v>37</v>
      </c>
      <c r="Q50" s="26">
        <v>1</v>
      </c>
      <c r="R50" s="27">
        <f>P50+Q50</f>
        <v>38</v>
      </c>
      <c r="S50" s="25">
        <v>30</v>
      </c>
      <c r="T50" s="26">
        <v>0</v>
      </c>
      <c r="U50" s="27">
        <f>S50+T50</f>
        <v>30</v>
      </c>
      <c r="V50" s="25">
        <v>1440</v>
      </c>
      <c r="W50" s="26">
        <v>225</v>
      </c>
      <c r="X50" s="27">
        <f>V50+W50</f>
        <v>1665</v>
      </c>
    </row>
    <row r="51" spans="2:24" ht="15.75" thickBot="1" x14ac:dyDescent="0.3">
      <c r="B51" s="40" t="s">
        <v>7</v>
      </c>
      <c r="C51" s="41"/>
      <c r="D51" s="41"/>
      <c r="E51" s="41"/>
      <c r="F51" s="41"/>
      <c r="G51" s="41"/>
      <c r="H51" s="41"/>
      <c r="I51" s="42"/>
      <c r="J51" s="94">
        <v>0.52</v>
      </c>
      <c r="K51" s="97">
        <f t="shared" si="0"/>
        <v>0.48</v>
      </c>
      <c r="L51" s="45">
        <v>2457892</v>
      </c>
      <c r="M51" s="43">
        <f>M11+M28+M29+M30+M49+M50</f>
        <v>2883</v>
      </c>
      <c r="N51" s="44">
        <f>N11+N28+N29+N30+N49+N50</f>
        <v>2640</v>
      </c>
      <c r="O51" s="45">
        <v>5523</v>
      </c>
      <c r="P51" s="43">
        <f>P11+P28+P29+P30+P49+P50</f>
        <v>1726</v>
      </c>
      <c r="Q51" s="44">
        <f>Q11+Q28+Q29+Q30+Q49+Q50</f>
        <v>1427</v>
      </c>
      <c r="R51" s="45">
        <v>3153</v>
      </c>
      <c r="S51" s="43">
        <f>S11+S28+S29+S30+S49+S50</f>
        <v>835</v>
      </c>
      <c r="T51" s="44">
        <f>T11+T28+T29+T29+T49+T50+T30</f>
        <v>536</v>
      </c>
      <c r="U51" s="45">
        <f>S51+T51</f>
        <v>1371</v>
      </c>
      <c r="V51" s="43">
        <f>V11+V28+V29+V30+V49+V50</f>
        <v>817979</v>
      </c>
      <c r="W51" s="44">
        <f>W11+W28+W29+W30+W49+W50</f>
        <v>810687</v>
      </c>
      <c r="X51" s="45">
        <f>V51+W51</f>
        <v>1628666</v>
      </c>
    </row>
    <row r="52" spans="2:24" x14ac:dyDescent="0.25">
      <c r="B52" s="46" t="s">
        <v>55</v>
      </c>
    </row>
    <row r="53" spans="2:24" ht="15.75" thickBot="1" x14ac:dyDescent="0.3">
      <c r="B53" s="46" t="s">
        <v>63</v>
      </c>
    </row>
    <row r="54" spans="2:24" ht="15" customHeight="1" x14ac:dyDescent="0.25">
      <c r="B54" s="47" t="s">
        <v>78</v>
      </c>
      <c r="N54" s="135" t="s">
        <v>80</v>
      </c>
      <c r="O54" s="136"/>
      <c r="P54" s="136"/>
      <c r="Q54" s="136"/>
      <c r="R54" s="136"/>
      <c r="S54" s="136"/>
      <c r="T54" s="136"/>
      <c r="U54" s="136"/>
      <c r="V54" s="136"/>
      <c r="W54" s="136"/>
      <c r="X54" s="137"/>
    </row>
    <row r="55" spans="2:24" x14ac:dyDescent="0.25">
      <c r="B55" s="47" t="s">
        <v>66</v>
      </c>
      <c r="N55" s="138"/>
      <c r="O55" s="139"/>
      <c r="P55" s="139"/>
      <c r="Q55" s="139"/>
      <c r="R55" s="139"/>
      <c r="S55" s="139"/>
      <c r="T55" s="139"/>
      <c r="U55" s="139"/>
      <c r="V55" s="139"/>
      <c r="W55" s="139"/>
      <c r="X55" s="140"/>
    </row>
    <row r="56" spans="2:24" x14ac:dyDescent="0.25">
      <c r="B56" s="47" t="s">
        <v>48</v>
      </c>
      <c r="N56" s="138"/>
      <c r="O56" s="139"/>
      <c r="P56" s="139"/>
      <c r="Q56" s="139"/>
      <c r="R56" s="139"/>
      <c r="S56" s="139"/>
      <c r="T56" s="139"/>
      <c r="U56" s="139"/>
      <c r="V56" s="139"/>
      <c r="W56" s="139"/>
      <c r="X56" s="140"/>
    </row>
    <row r="57" spans="2:24" x14ac:dyDescent="0.25">
      <c r="N57" s="138"/>
      <c r="O57" s="139"/>
      <c r="P57" s="139"/>
      <c r="Q57" s="139"/>
      <c r="R57" s="139"/>
      <c r="S57" s="139"/>
      <c r="T57" s="139"/>
      <c r="U57" s="139"/>
      <c r="V57" s="139"/>
      <c r="W57" s="139"/>
      <c r="X57" s="140"/>
    </row>
    <row r="58" spans="2:24" x14ac:dyDescent="0.25">
      <c r="B58" s="2" t="s">
        <v>49</v>
      </c>
      <c r="C58" s="3"/>
      <c r="D58" s="3"/>
      <c r="E58" s="3"/>
      <c r="F58" s="3"/>
      <c r="G58" s="3"/>
      <c r="H58" s="3"/>
      <c r="I58" s="3"/>
      <c r="J58" s="3"/>
      <c r="K58" s="3"/>
      <c r="L58" s="3"/>
      <c r="N58" s="138"/>
      <c r="O58" s="139"/>
      <c r="P58" s="139"/>
      <c r="Q58" s="139"/>
      <c r="R58" s="139"/>
      <c r="S58" s="139"/>
      <c r="T58" s="139"/>
      <c r="U58" s="139"/>
      <c r="V58" s="139"/>
      <c r="W58" s="139"/>
      <c r="X58" s="140"/>
    </row>
    <row r="59" spans="2:24" ht="9.75" customHeight="1" thickBot="1" x14ac:dyDescent="0.3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138"/>
      <c r="O59" s="139"/>
      <c r="P59" s="139"/>
      <c r="Q59" s="139"/>
      <c r="R59" s="139"/>
      <c r="S59" s="139"/>
      <c r="T59" s="139"/>
      <c r="U59" s="139"/>
      <c r="V59" s="139"/>
      <c r="W59" s="139"/>
      <c r="X59" s="140"/>
    </row>
    <row r="60" spans="2:24" x14ac:dyDescent="0.25">
      <c r="B60" s="147" t="s">
        <v>50</v>
      </c>
      <c r="C60" s="148"/>
      <c r="D60" s="148"/>
      <c r="E60" s="148"/>
      <c r="F60" s="148"/>
      <c r="G60" s="148"/>
      <c r="H60" s="148"/>
      <c r="I60" s="153"/>
      <c r="J60" s="121" t="s">
        <v>4</v>
      </c>
      <c r="K60" s="122"/>
      <c r="L60" s="123"/>
      <c r="N60" s="138"/>
      <c r="O60" s="139"/>
      <c r="P60" s="139"/>
      <c r="Q60" s="139"/>
      <c r="R60" s="139"/>
      <c r="S60" s="139"/>
      <c r="T60" s="139"/>
      <c r="U60" s="139"/>
      <c r="V60" s="139"/>
      <c r="W60" s="139"/>
      <c r="X60" s="140"/>
    </row>
    <row r="61" spans="2:24" x14ac:dyDescent="0.25">
      <c r="B61" s="149"/>
      <c r="C61" s="150"/>
      <c r="D61" s="150"/>
      <c r="E61" s="150"/>
      <c r="F61" s="150"/>
      <c r="G61" s="150"/>
      <c r="H61" s="150"/>
      <c r="I61" s="154"/>
      <c r="J61" s="124">
        <v>2021</v>
      </c>
      <c r="K61" s="125"/>
      <c r="L61" s="126"/>
      <c r="N61" s="138"/>
      <c r="O61" s="139"/>
      <c r="P61" s="139"/>
      <c r="Q61" s="139"/>
      <c r="R61" s="139"/>
      <c r="S61" s="139"/>
      <c r="T61" s="139"/>
      <c r="U61" s="139"/>
      <c r="V61" s="139"/>
      <c r="W61" s="139"/>
      <c r="X61" s="140"/>
    </row>
    <row r="62" spans="2:24" ht="15.75" thickBot="1" x14ac:dyDescent="0.3">
      <c r="B62" s="151"/>
      <c r="C62" s="152"/>
      <c r="D62" s="152"/>
      <c r="E62" s="152"/>
      <c r="F62" s="152"/>
      <c r="G62" s="152"/>
      <c r="H62" s="152"/>
      <c r="I62" s="155"/>
      <c r="J62" s="10" t="s">
        <v>5</v>
      </c>
      <c r="K62" s="11" t="s">
        <v>6</v>
      </c>
      <c r="L62" s="12" t="s">
        <v>7</v>
      </c>
      <c r="N62" s="138"/>
      <c r="O62" s="139"/>
      <c r="P62" s="139"/>
      <c r="Q62" s="139"/>
      <c r="R62" s="139"/>
      <c r="S62" s="139"/>
      <c r="T62" s="139"/>
      <c r="U62" s="139"/>
      <c r="V62" s="139"/>
      <c r="W62" s="139"/>
      <c r="X62" s="140"/>
    </row>
    <row r="63" spans="2:24" x14ac:dyDescent="0.25">
      <c r="B63" s="48" t="s">
        <v>8</v>
      </c>
      <c r="C63" s="49"/>
      <c r="D63" s="50"/>
      <c r="E63" s="49"/>
      <c r="F63" s="51"/>
      <c r="G63" s="51"/>
      <c r="H63" s="51"/>
      <c r="I63" s="52"/>
      <c r="J63" s="53">
        <f>M11</f>
        <v>0</v>
      </c>
      <c r="K63" s="100">
        <f t="shared" ref="K63:L63" si="9">N11</f>
        <v>0</v>
      </c>
      <c r="L63" s="101">
        <f t="shared" si="9"/>
        <v>0</v>
      </c>
      <c r="N63" s="138"/>
      <c r="O63" s="139"/>
      <c r="P63" s="139"/>
      <c r="Q63" s="139"/>
      <c r="R63" s="139"/>
      <c r="S63" s="139"/>
      <c r="T63" s="139"/>
      <c r="U63" s="139"/>
      <c r="V63" s="139"/>
      <c r="W63" s="139"/>
      <c r="X63" s="140"/>
    </row>
    <row r="64" spans="2:24" x14ac:dyDescent="0.25">
      <c r="B64" s="48" t="s">
        <v>51</v>
      </c>
      <c r="C64" s="54"/>
      <c r="D64" s="55"/>
      <c r="E64" s="54"/>
      <c r="F64" s="56"/>
      <c r="G64" s="56"/>
      <c r="H64" s="56"/>
      <c r="I64" s="57"/>
      <c r="J64" s="58">
        <f>M28</f>
        <v>957</v>
      </c>
      <c r="K64" s="59">
        <f t="shared" ref="K64:L64" si="10">N28</f>
        <v>778</v>
      </c>
      <c r="L64" s="60">
        <f t="shared" si="10"/>
        <v>1735</v>
      </c>
      <c r="N64" s="138"/>
      <c r="O64" s="139"/>
      <c r="P64" s="139"/>
      <c r="Q64" s="139"/>
      <c r="R64" s="139"/>
      <c r="S64" s="139"/>
      <c r="T64" s="139"/>
      <c r="U64" s="139"/>
      <c r="V64" s="139"/>
      <c r="W64" s="139"/>
      <c r="X64" s="140"/>
    </row>
    <row r="65" spans="2:24" x14ac:dyDescent="0.25">
      <c r="B65" s="61" t="s">
        <v>26</v>
      </c>
      <c r="C65" s="62"/>
      <c r="D65" s="62"/>
      <c r="E65" s="62"/>
      <c r="F65" s="62"/>
      <c r="G65" s="62"/>
      <c r="H65" s="62"/>
      <c r="I65" s="62"/>
      <c r="J65" s="58">
        <f>M29</f>
        <v>927</v>
      </c>
      <c r="K65" s="59">
        <f>N29</f>
        <v>17</v>
      </c>
      <c r="L65" s="60">
        <f>SUM(J65:K65)</f>
        <v>944</v>
      </c>
      <c r="N65" s="138"/>
      <c r="O65" s="139"/>
      <c r="P65" s="139"/>
      <c r="Q65" s="139"/>
      <c r="R65" s="139"/>
      <c r="S65" s="139"/>
      <c r="T65" s="139"/>
      <c r="U65" s="139"/>
      <c r="V65" s="139"/>
      <c r="W65" s="139"/>
      <c r="X65" s="140"/>
    </row>
    <row r="66" spans="2:24" x14ac:dyDescent="0.25">
      <c r="B66" s="61" t="s">
        <v>27</v>
      </c>
      <c r="C66" s="62"/>
      <c r="D66" s="62"/>
      <c r="E66" s="62"/>
      <c r="F66" s="62"/>
      <c r="G66" s="62"/>
      <c r="H66" s="62"/>
      <c r="I66" s="62"/>
      <c r="J66" s="58">
        <f>M30</f>
        <v>403</v>
      </c>
      <c r="K66" s="59">
        <f>N30</f>
        <v>510</v>
      </c>
      <c r="L66" s="60">
        <f>J66+K66</f>
        <v>913</v>
      </c>
      <c r="N66" s="138"/>
      <c r="O66" s="139"/>
      <c r="P66" s="139"/>
      <c r="Q66" s="139"/>
      <c r="R66" s="139"/>
      <c r="S66" s="139"/>
      <c r="T66" s="139"/>
      <c r="U66" s="139"/>
      <c r="V66" s="139"/>
      <c r="W66" s="139"/>
      <c r="X66" s="140"/>
    </row>
    <row r="67" spans="2:24" x14ac:dyDescent="0.25">
      <c r="B67" s="48" t="s">
        <v>52</v>
      </c>
      <c r="C67" s="54"/>
      <c r="D67" s="55"/>
      <c r="E67" s="54"/>
      <c r="F67" s="56"/>
      <c r="G67" s="56"/>
      <c r="H67" s="56"/>
      <c r="I67" s="57"/>
      <c r="J67" s="58">
        <f t="shared" ref="J67:K69" si="11">M49</f>
        <v>560</v>
      </c>
      <c r="K67" s="59">
        <f t="shared" si="11"/>
        <v>1333</v>
      </c>
      <c r="L67" s="60">
        <f>J67+K67</f>
        <v>1893</v>
      </c>
      <c r="N67" s="138"/>
      <c r="O67" s="139"/>
      <c r="P67" s="139"/>
      <c r="Q67" s="139"/>
      <c r="R67" s="139"/>
      <c r="S67" s="139"/>
      <c r="T67" s="139"/>
      <c r="U67" s="139"/>
      <c r="V67" s="139"/>
      <c r="W67" s="139"/>
      <c r="X67" s="140"/>
    </row>
    <row r="68" spans="2:24" ht="15.75" thickBot="1" x14ac:dyDescent="0.3">
      <c r="B68" s="48" t="s">
        <v>47</v>
      </c>
      <c r="C68" s="54"/>
      <c r="D68" s="55"/>
      <c r="E68" s="54"/>
      <c r="F68" s="56"/>
      <c r="G68" s="56"/>
      <c r="H68" s="56"/>
      <c r="I68" s="57"/>
      <c r="J68" s="63">
        <f t="shared" si="11"/>
        <v>36</v>
      </c>
      <c r="K68" s="102">
        <f t="shared" si="11"/>
        <v>2</v>
      </c>
      <c r="L68" s="64">
        <f>J68+K68</f>
        <v>38</v>
      </c>
      <c r="N68" s="138"/>
      <c r="O68" s="139"/>
      <c r="P68" s="139"/>
      <c r="Q68" s="139"/>
      <c r="R68" s="139"/>
      <c r="S68" s="139"/>
      <c r="T68" s="139"/>
      <c r="U68" s="139"/>
      <c r="V68" s="139"/>
      <c r="W68" s="139"/>
      <c r="X68" s="140"/>
    </row>
    <row r="69" spans="2:24" ht="15.75" thickBot="1" x14ac:dyDescent="0.3">
      <c r="B69" s="40" t="s">
        <v>7</v>
      </c>
      <c r="C69" s="41"/>
      <c r="D69" s="41"/>
      <c r="E69" s="41"/>
      <c r="F69" s="41"/>
      <c r="G69" s="41"/>
      <c r="H69" s="41"/>
      <c r="I69" s="42"/>
      <c r="J69" s="43">
        <f t="shared" si="11"/>
        <v>2883</v>
      </c>
      <c r="K69" s="44">
        <f t="shared" si="11"/>
        <v>2640</v>
      </c>
      <c r="L69" s="45">
        <f>O51</f>
        <v>5523</v>
      </c>
      <c r="N69" s="138"/>
      <c r="O69" s="139"/>
      <c r="P69" s="139"/>
      <c r="Q69" s="139"/>
      <c r="R69" s="139"/>
      <c r="S69" s="139"/>
      <c r="T69" s="139"/>
      <c r="U69" s="139"/>
      <c r="V69" s="139"/>
      <c r="W69" s="139"/>
      <c r="X69" s="140"/>
    </row>
    <row r="70" spans="2:24" x14ac:dyDescent="0.25">
      <c r="B70" s="46" t="s">
        <v>69</v>
      </c>
      <c r="N70" s="138"/>
      <c r="O70" s="139"/>
      <c r="P70" s="139"/>
      <c r="Q70" s="139"/>
      <c r="R70" s="139"/>
      <c r="S70" s="139"/>
      <c r="T70" s="139"/>
      <c r="U70" s="139"/>
      <c r="V70" s="139"/>
      <c r="W70" s="139"/>
      <c r="X70" s="140"/>
    </row>
    <row r="71" spans="2:24" x14ac:dyDescent="0.25">
      <c r="B71" s="47" t="s">
        <v>78</v>
      </c>
      <c r="N71" s="138"/>
      <c r="O71" s="139"/>
      <c r="P71" s="139"/>
      <c r="Q71" s="139"/>
      <c r="R71" s="139"/>
      <c r="S71" s="139"/>
      <c r="T71" s="139"/>
      <c r="U71" s="139"/>
      <c r="V71" s="139"/>
      <c r="W71" s="139"/>
      <c r="X71" s="140"/>
    </row>
    <row r="72" spans="2:24" x14ac:dyDescent="0.25">
      <c r="B72" s="47" t="s">
        <v>67</v>
      </c>
      <c r="N72" s="138"/>
      <c r="O72" s="139"/>
      <c r="P72" s="139"/>
      <c r="Q72" s="139"/>
      <c r="R72" s="139"/>
      <c r="S72" s="139"/>
      <c r="T72" s="139"/>
      <c r="U72" s="139"/>
      <c r="V72" s="139"/>
      <c r="W72" s="139"/>
      <c r="X72" s="140"/>
    </row>
    <row r="73" spans="2:24" x14ac:dyDescent="0.25">
      <c r="B73" s="47" t="s">
        <v>48</v>
      </c>
      <c r="N73" s="138"/>
      <c r="O73" s="139"/>
      <c r="P73" s="139"/>
      <c r="Q73" s="139"/>
      <c r="R73" s="139"/>
      <c r="S73" s="139"/>
      <c r="T73" s="139"/>
      <c r="U73" s="139"/>
      <c r="V73" s="139"/>
      <c r="W73" s="139"/>
      <c r="X73" s="140"/>
    </row>
    <row r="74" spans="2:24" ht="33" customHeight="1" x14ac:dyDescent="0.25">
      <c r="B74" s="131" t="s">
        <v>56</v>
      </c>
      <c r="C74" s="131"/>
      <c r="D74" s="131"/>
      <c r="E74" s="131"/>
      <c r="F74" s="131"/>
      <c r="G74" s="131"/>
      <c r="H74" s="131"/>
      <c r="N74" s="138"/>
      <c r="O74" s="139"/>
      <c r="P74" s="139"/>
      <c r="Q74" s="139"/>
      <c r="R74" s="139"/>
      <c r="S74" s="139"/>
      <c r="T74" s="139"/>
      <c r="U74" s="139"/>
      <c r="V74" s="139"/>
      <c r="W74" s="139"/>
      <c r="X74" s="140"/>
    </row>
    <row r="75" spans="2:24" ht="9.75" customHeight="1" thickBot="1" x14ac:dyDescent="0.3">
      <c r="B75" s="65"/>
      <c r="C75" s="3"/>
      <c r="D75" s="3"/>
      <c r="E75" s="3"/>
      <c r="F75" s="3"/>
      <c r="G75" s="3"/>
      <c r="H75" s="3"/>
      <c r="N75" s="138"/>
      <c r="O75" s="139"/>
      <c r="P75" s="139"/>
      <c r="Q75" s="139"/>
      <c r="R75" s="139"/>
      <c r="S75" s="139"/>
      <c r="T75" s="139"/>
      <c r="U75" s="139"/>
      <c r="V75" s="139"/>
      <c r="W75" s="139"/>
      <c r="X75" s="140"/>
    </row>
    <row r="76" spans="2:24" ht="15.75" thickBot="1" x14ac:dyDescent="0.3">
      <c r="B76" s="3"/>
      <c r="C76" s="3"/>
      <c r="D76" s="3"/>
      <c r="E76" s="3"/>
      <c r="F76" s="3"/>
      <c r="G76" s="116">
        <v>2021</v>
      </c>
      <c r="H76" s="117"/>
      <c r="I76" s="118"/>
      <c r="N76" s="138"/>
      <c r="O76" s="139"/>
      <c r="P76" s="139"/>
      <c r="Q76" s="139"/>
      <c r="R76" s="139"/>
      <c r="S76" s="139"/>
      <c r="T76" s="139"/>
      <c r="U76" s="139"/>
      <c r="V76" s="139"/>
      <c r="W76" s="139"/>
      <c r="X76" s="140"/>
    </row>
    <row r="77" spans="2:24" ht="60.75" thickBot="1" x14ac:dyDescent="0.3">
      <c r="B77" s="119" t="s">
        <v>53</v>
      </c>
      <c r="C77" s="120"/>
      <c r="D77" s="120"/>
      <c r="E77" s="120"/>
      <c r="F77" s="120"/>
      <c r="G77" s="66" t="s">
        <v>74</v>
      </c>
      <c r="H77" s="66" t="s">
        <v>73</v>
      </c>
      <c r="I77" s="103" t="s">
        <v>72</v>
      </c>
      <c r="N77" s="141"/>
      <c r="O77" s="142"/>
      <c r="P77" s="142"/>
      <c r="Q77" s="142"/>
      <c r="R77" s="142"/>
      <c r="S77" s="142"/>
      <c r="T77" s="142"/>
      <c r="U77" s="142"/>
      <c r="V77" s="142"/>
      <c r="W77" s="142"/>
      <c r="X77" s="143"/>
    </row>
    <row r="78" spans="2:24" x14ac:dyDescent="0.25">
      <c r="B78" s="132" t="s">
        <v>54</v>
      </c>
      <c r="C78" s="133"/>
      <c r="D78" s="133"/>
      <c r="E78" s="133"/>
      <c r="F78" s="134"/>
      <c r="G78" s="67">
        <v>927</v>
      </c>
      <c r="H78" s="68">
        <f>G78/$J$69</f>
        <v>0.32154006243496358</v>
      </c>
      <c r="I78" s="68">
        <f>(L29*J29)/((L51-L50)*J51)</f>
        <v>0.13923564599902025</v>
      </c>
    </row>
    <row r="79" spans="2:24" x14ac:dyDescent="0.25">
      <c r="B79" s="113" t="s">
        <v>27</v>
      </c>
      <c r="C79" s="114"/>
      <c r="D79" s="114"/>
      <c r="E79" s="114"/>
      <c r="F79" s="115"/>
      <c r="G79" s="69">
        <v>403</v>
      </c>
      <c r="H79" s="70">
        <f>G79/$J$69</f>
        <v>0.13978494623655913</v>
      </c>
      <c r="I79" s="70">
        <f>(L30*J30)/((L51-L50)*J51)</f>
        <v>0.15284932876907972</v>
      </c>
    </row>
    <row r="80" spans="2:24" x14ac:dyDescent="0.25">
      <c r="B80" s="113" t="s">
        <v>68</v>
      </c>
      <c r="C80" s="114"/>
      <c r="D80" s="114"/>
      <c r="E80" s="114"/>
      <c r="F80" s="115"/>
      <c r="G80" s="69">
        <v>229</v>
      </c>
      <c r="H80" s="70">
        <f>G80/$J$69</f>
        <v>7.9431148109608052E-2</v>
      </c>
      <c r="I80" s="70">
        <f>(L20*J20)/((L51-L50)*J51)</f>
        <v>4.8510400981400706E-2</v>
      </c>
    </row>
    <row r="81" spans="2:17" x14ac:dyDescent="0.25">
      <c r="B81" s="113" t="s">
        <v>38</v>
      </c>
      <c r="C81" s="114"/>
      <c r="D81" s="114"/>
      <c r="E81" s="114"/>
      <c r="F81" s="115"/>
      <c r="G81" s="69">
        <v>188</v>
      </c>
      <c r="H81" s="70">
        <f>G81/$J$69</f>
        <v>6.5209850849809223E-2</v>
      </c>
      <c r="I81" s="70">
        <f>(L41*J41)/((L51-L50)*J51)</f>
        <v>0.10382211116896987</v>
      </c>
    </row>
    <row r="82" spans="2:17" ht="15.75" thickBot="1" x14ac:dyDescent="0.3">
      <c r="B82" s="127" t="s">
        <v>28</v>
      </c>
      <c r="C82" s="128"/>
      <c r="D82" s="128"/>
      <c r="E82" s="128"/>
      <c r="F82" s="129"/>
      <c r="G82" s="71">
        <v>162</v>
      </c>
      <c r="H82" s="72">
        <f>G82/$J$69</f>
        <v>5.6191467221644122E-2</v>
      </c>
      <c r="I82" s="72">
        <f>(L31*J31)/((L51-L50)*J51)</f>
        <v>7.8805402736830704E-2</v>
      </c>
    </row>
    <row r="83" spans="2:17" x14ac:dyDescent="0.25">
      <c r="B83" s="46" t="s">
        <v>69</v>
      </c>
      <c r="C83" s="73"/>
      <c r="D83" s="73"/>
      <c r="E83" s="73"/>
      <c r="F83" s="73"/>
      <c r="G83" s="74"/>
      <c r="H83" s="75"/>
    </row>
    <row r="84" spans="2:17" x14ac:dyDescent="0.25">
      <c r="B84" s="47" t="s">
        <v>78</v>
      </c>
      <c r="C84" s="73"/>
      <c r="D84" s="73"/>
      <c r="E84" s="73"/>
      <c r="F84" s="73"/>
      <c r="G84" s="74"/>
      <c r="H84" s="75"/>
    </row>
    <row r="85" spans="2:17" ht="15.75" thickBot="1" x14ac:dyDescent="0.3">
      <c r="B85" s="47" t="s">
        <v>70</v>
      </c>
      <c r="C85" s="73"/>
      <c r="D85" s="73"/>
      <c r="E85" s="73"/>
      <c r="F85" s="73"/>
      <c r="G85" s="74"/>
      <c r="H85" s="75"/>
    </row>
    <row r="86" spans="2:17" ht="15" customHeight="1" x14ac:dyDescent="0.25">
      <c r="B86" s="47" t="s">
        <v>48</v>
      </c>
      <c r="C86" s="3"/>
      <c r="D86" s="3"/>
      <c r="E86" s="3"/>
      <c r="F86" s="3"/>
      <c r="G86" s="76"/>
      <c r="H86" s="3"/>
      <c r="L86" s="104" t="s">
        <v>79</v>
      </c>
      <c r="M86" s="105"/>
      <c r="N86" s="105"/>
      <c r="O86" s="105"/>
      <c r="P86" s="105"/>
      <c r="Q86" s="106"/>
    </row>
    <row r="87" spans="2:17" x14ac:dyDescent="0.25">
      <c r="B87" s="77"/>
      <c r="C87" s="77"/>
      <c r="D87" s="77"/>
      <c r="E87" s="77"/>
      <c r="F87" s="77"/>
      <c r="G87" s="77"/>
      <c r="H87" s="77"/>
      <c r="L87" s="107"/>
      <c r="M87" s="108"/>
      <c r="N87" s="108"/>
      <c r="O87" s="108"/>
      <c r="P87" s="108"/>
      <c r="Q87" s="109"/>
    </row>
    <row r="88" spans="2:17" x14ac:dyDescent="0.25">
      <c r="B88" s="3"/>
      <c r="C88" s="76"/>
      <c r="D88" s="3"/>
      <c r="E88" s="3"/>
      <c r="F88" s="3"/>
      <c r="G88" s="3"/>
      <c r="H88" s="3"/>
      <c r="L88" s="107"/>
      <c r="M88" s="108"/>
      <c r="N88" s="108"/>
      <c r="O88" s="108"/>
      <c r="P88" s="108"/>
      <c r="Q88" s="109"/>
    </row>
    <row r="89" spans="2:17" ht="42" customHeight="1" x14ac:dyDescent="0.25">
      <c r="B89" s="130" t="s">
        <v>57</v>
      </c>
      <c r="C89" s="130"/>
      <c r="D89" s="130"/>
      <c r="E89" s="130"/>
      <c r="F89" s="130"/>
      <c r="G89" s="130"/>
      <c r="H89" s="130"/>
      <c r="L89" s="107"/>
      <c r="M89" s="108"/>
      <c r="N89" s="108"/>
      <c r="O89" s="108"/>
      <c r="P89" s="108"/>
      <c r="Q89" s="109"/>
    </row>
    <row r="90" spans="2:17" ht="9.75" customHeight="1" thickBot="1" x14ac:dyDescent="0.3">
      <c r="B90" s="65"/>
      <c r="C90" s="3"/>
      <c r="D90" s="3"/>
      <c r="E90" s="3"/>
      <c r="F90" s="3"/>
      <c r="G90" s="3"/>
      <c r="H90" s="3"/>
      <c r="L90" s="107"/>
      <c r="M90" s="108"/>
      <c r="N90" s="108"/>
      <c r="O90" s="108"/>
      <c r="P90" s="108"/>
      <c r="Q90" s="109"/>
    </row>
    <row r="91" spans="2:17" ht="15.75" thickBot="1" x14ac:dyDescent="0.3">
      <c r="B91" s="3"/>
      <c r="C91" s="3"/>
      <c r="D91" s="3"/>
      <c r="E91" s="3"/>
      <c r="F91" s="3"/>
      <c r="G91" s="116">
        <v>2021</v>
      </c>
      <c r="H91" s="117"/>
      <c r="I91" s="118"/>
      <c r="L91" s="107"/>
      <c r="M91" s="108"/>
      <c r="N91" s="108"/>
      <c r="O91" s="108"/>
      <c r="P91" s="108"/>
      <c r="Q91" s="109"/>
    </row>
    <row r="92" spans="2:17" ht="60.75" thickBot="1" x14ac:dyDescent="0.3">
      <c r="B92" s="119" t="s">
        <v>53</v>
      </c>
      <c r="C92" s="120"/>
      <c r="D92" s="120"/>
      <c r="E92" s="120"/>
      <c r="F92" s="120"/>
      <c r="G92" s="66" t="s">
        <v>77</v>
      </c>
      <c r="H92" s="66" t="s">
        <v>76</v>
      </c>
      <c r="I92" s="103" t="s">
        <v>75</v>
      </c>
      <c r="L92" s="107"/>
      <c r="M92" s="108"/>
      <c r="N92" s="108"/>
      <c r="O92" s="108"/>
      <c r="P92" s="108"/>
      <c r="Q92" s="109"/>
    </row>
    <row r="93" spans="2:17" x14ac:dyDescent="0.25">
      <c r="B93" s="78" t="s">
        <v>27</v>
      </c>
      <c r="C93" s="79"/>
      <c r="D93" s="79"/>
      <c r="E93" s="79"/>
      <c r="F93" s="80"/>
      <c r="G93" s="76">
        <f>N30</f>
        <v>510</v>
      </c>
      <c r="H93" s="68">
        <f>G93/$K$69</f>
        <v>0.19318181818181818</v>
      </c>
      <c r="I93" s="68">
        <f>(L30*K30)/((L51-L50)*K51)</f>
        <v>0.15284932876907972</v>
      </c>
      <c r="L93" s="107"/>
      <c r="M93" s="108"/>
      <c r="N93" s="108"/>
      <c r="O93" s="108"/>
      <c r="P93" s="108"/>
      <c r="Q93" s="109"/>
    </row>
    <row r="94" spans="2:17" x14ac:dyDescent="0.25">
      <c r="B94" s="81" t="s">
        <v>42</v>
      </c>
      <c r="C94" s="73"/>
      <c r="D94" s="73"/>
      <c r="E94" s="73"/>
      <c r="F94" s="82"/>
      <c r="G94" s="76">
        <v>386</v>
      </c>
      <c r="H94" s="70">
        <f t="shared" ref="H94:H97" si="12">G94/$K$69</f>
        <v>0.14621212121212121</v>
      </c>
      <c r="I94" s="70">
        <f>(L45*K45)/((L51-L50)*K51)</f>
        <v>0.10297187644235066</v>
      </c>
      <c r="L94" s="107"/>
      <c r="M94" s="108"/>
      <c r="N94" s="108"/>
      <c r="O94" s="108"/>
      <c r="P94" s="108"/>
      <c r="Q94" s="109"/>
    </row>
    <row r="95" spans="2:17" x14ac:dyDescent="0.25">
      <c r="B95" s="113" t="s">
        <v>38</v>
      </c>
      <c r="C95" s="114"/>
      <c r="D95" s="114"/>
      <c r="E95" s="114"/>
      <c r="F95" s="115"/>
      <c r="G95" s="76">
        <v>257</v>
      </c>
      <c r="H95" s="70">
        <f t="shared" si="12"/>
        <v>9.7348484848484851E-2</v>
      </c>
      <c r="I95" s="70">
        <f>(L41*K41)/((L51-L50)*K51)</f>
        <v>8.4848772139552886E-2</v>
      </c>
      <c r="L95" s="107"/>
      <c r="M95" s="108"/>
      <c r="N95" s="108"/>
      <c r="O95" s="108"/>
      <c r="P95" s="108"/>
      <c r="Q95" s="109"/>
    </row>
    <row r="96" spans="2:17" x14ac:dyDescent="0.25">
      <c r="B96" s="81" t="s">
        <v>10</v>
      </c>
      <c r="C96" s="73"/>
      <c r="D96" s="73"/>
      <c r="E96" s="73"/>
      <c r="F96" s="82"/>
      <c r="G96" s="76">
        <v>175</v>
      </c>
      <c r="H96" s="70">
        <f t="shared" si="12"/>
        <v>6.6287878787878785E-2</v>
      </c>
      <c r="I96" s="70">
        <f>(L13*K13)/((L51-L50)*K51)</f>
        <v>2.2736931039922033E-2</v>
      </c>
      <c r="L96" s="107"/>
      <c r="M96" s="108"/>
      <c r="N96" s="108"/>
      <c r="O96" s="108"/>
      <c r="P96" s="108"/>
      <c r="Q96" s="109"/>
    </row>
    <row r="97" spans="2:17" ht="15.75" thickBot="1" x14ac:dyDescent="0.3">
      <c r="B97" s="83" t="s">
        <v>41</v>
      </c>
      <c r="C97" s="84"/>
      <c r="D97" s="84"/>
      <c r="E97" s="85"/>
      <c r="F97" s="86"/>
      <c r="G97" s="71">
        <v>166</v>
      </c>
      <c r="H97" s="72">
        <f t="shared" si="12"/>
        <v>6.2878787878787881E-2</v>
      </c>
      <c r="I97" s="72">
        <f>(L44*K44)/((L51-L50)*K51)</f>
        <v>7.4813571832267348E-2</v>
      </c>
      <c r="L97" s="107"/>
      <c r="M97" s="108"/>
      <c r="N97" s="108"/>
      <c r="O97" s="108"/>
      <c r="P97" s="108"/>
      <c r="Q97" s="109"/>
    </row>
    <row r="98" spans="2:17" x14ac:dyDescent="0.25">
      <c r="B98" s="46" t="s">
        <v>69</v>
      </c>
      <c r="L98" s="107"/>
      <c r="M98" s="108"/>
      <c r="N98" s="108"/>
      <c r="O98" s="108"/>
      <c r="P98" s="108"/>
      <c r="Q98" s="109"/>
    </row>
    <row r="99" spans="2:17" x14ac:dyDescent="0.25">
      <c r="B99" s="47" t="s">
        <v>78</v>
      </c>
      <c r="L99" s="107"/>
      <c r="M99" s="108"/>
      <c r="N99" s="108"/>
      <c r="O99" s="108"/>
      <c r="P99" s="108"/>
      <c r="Q99" s="109"/>
    </row>
    <row r="100" spans="2:17" x14ac:dyDescent="0.25">
      <c r="B100" s="47" t="s">
        <v>71</v>
      </c>
      <c r="L100" s="107"/>
      <c r="M100" s="108"/>
      <c r="N100" s="108"/>
      <c r="O100" s="108"/>
      <c r="P100" s="108"/>
      <c r="Q100" s="109"/>
    </row>
    <row r="101" spans="2:17" x14ac:dyDescent="0.25">
      <c r="B101" s="47" t="s">
        <v>48</v>
      </c>
      <c r="L101" s="107"/>
      <c r="M101" s="108"/>
      <c r="N101" s="108"/>
      <c r="O101" s="108"/>
      <c r="P101" s="108"/>
      <c r="Q101" s="109"/>
    </row>
    <row r="102" spans="2:17" x14ac:dyDescent="0.25">
      <c r="L102" s="107"/>
      <c r="M102" s="108"/>
      <c r="N102" s="108"/>
      <c r="O102" s="108"/>
      <c r="P102" s="108"/>
      <c r="Q102" s="109"/>
    </row>
    <row r="103" spans="2:17" x14ac:dyDescent="0.25">
      <c r="L103" s="107"/>
      <c r="M103" s="108"/>
      <c r="N103" s="108"/>
      <c r="O103" s="108"/>
      <c r="P103" s="108"/>
      <c r="Q103" s="109"/>
    </row>
    <row r="104" spans="2:17" x14ac:dyDescent="0.25">
      <c r="L104" s="107"/>
      <c r="M104" s="108"/>
      <c r="N104" s="108"/>
      <c r="O104" s="108"/>
      <c r="P104" s="108"/>
      <c r="Q104" s="109"/>
    </row>
    <row r="105" spans="2:17" ht="15.75" thickBot="1" x14ac:dyDescent="0.3">
      <c r="L105" s="110"/>
      <c r="M105" s="111"/>
      <c r="N105" s="111"/>
      <c r="O105" s="111"/>
      <c r="P105" s="111"/>
      <c r="Q105" s="112"/>
    </row>
  </sheetData>
  <mergeCells count="28">
    <mergeCell ref="F1:M1"/>
    <mergeCell ref="B8:I10"/>
    <mergeCell ref="M8:O8"/>
    <mergeCell ref="M9:O9"/>
    <mergeCell ref="B60:I62"/>
    <mergeCell ref="J60:L60"/>
    <mergeCell ref="J61:L61"/>
    <mergeCell ref="J9:K9"/>
    <mergeCell ref="P8:R8"/>
    <mergeCell ref="P9:R9"/>
    <mergeCell ref="B80:F80"/>
    <mergeCell ref="B81:F81"/>
    <mergeCell ref="B82:F82"/>
    <mergeCell ref="B74:H74"/>
    <mergeCell ref="B77:F77"/>
    <mergeCell ref="B78:F78"/>
    <mergeCell ref="B79:F79"/>
    <mergeCell ref="N54:X77"/>
    <mergeCell ref="V8:X8"/>
    <mergeCell ref="V9:X9"/>
    <mergeCell ref="S8:U8"/>
    <mergeCell ref="S9:U9"/>
    <mergeCell ref="L86:Q105"/>
    <mergeCell ref="B95:F95"/>
    <mergeCell ref="G76:I76"/>
    <mergeCell ref="G91:I91"/>
    <mergeCell ref="B92:F92"/>
    <mergeCell ref="B89:H8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GRAFF Didier (DR-ARA)</dc:creator>
  <cp:lastModifiedBy>GRAFF, Didier (DREETS-ARA)</cp:lastModifiedBy>
  <dcterms:created xsi:type="dcterms:W3CDTF">2023-03-15T10:05:07Z</dcterms:created>
  <dcterms:modified xsi:type="dcterms:W3CDTF">2024-02-20T10:54:56Z</dcterms:modified>
</cp:coreProperties>
</file>