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Secteurs à risque\"/>
    </mc:Choice>
  </mc:AlternateContent>
  <xr:revisionPtr revIDLastSave="0" documentId="13_ncr:1_{92ACE60E-46CB-4DA1-B615-5B45DEE07645}" xr6:coauthVersionLast="47" xr6:coauthVersionMax="47" xr10:uidLastSave="{00000000-0000-0000-0000-000000000000}"/>
  <bookViews>
    <workbookView xWindow="-120" yWindow="-120" windowWidth="29040" windowHeight="15840" tabRatio="856" firstSheet="9" activeTab="9"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Sorties de la demande d'emploi" sheetId="5" state="hidden" r:id="rId5"/>
    <sheet name="Secteurs &amp; Sexe" sheetId="8" state="hidden" r:id="rId6"/>
    <sheet name="Secteurs &amp; Âge" sheetId="9" state="hidden" r:id="rId7"/>
    <sheet name="sectage 2" sheetId="19" state="hidden" r:id="rId8"/>
    <sheet name="Secteurs à AT" sheetId="12" state="hidden" r:id="rId9"/>
    <sheet name="Inscrip sexe secteur - AT" sheetId="20" r:id="rId10"/>
  </sheets>
  <externalReferences>
    <externalReference r:id="rId11"/>
    <externalReference r:id="rId12"/>
  </externalReferences>
  <definedNames>
    <definedName name="_xlnm._FilterDatabase" localSheetId="9" hidden="1">'Inscrip sexe secteur - 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0" l="1"/>
  <c r="H9" i="20" l="1"/>
  <c r="H10" i="20"/>
  <c r="H11" i="20"/>
  <c r="H12" i="20"/>
  <c r="H13" i="20"/>
  <c r="H14" i="20"/>
  <c r="H15" i="20"/>
  <c r="H16" i="20"/>
  <c r="H17" i="20"/>
  <c r="H8" i="20"/>
  <c r="G9" i="20"/>
  <c r="G10" i="20"/>
  <c r="G11" i="20"/>
  <c r="G12" i="20"/>
  <c r="G13" i="20"/>
  <c r="G14" i="20"/>
  <c r="G15" i="20"/>
  <c r="G16" i="20"/>
  <c r="G17" i="20"/>
  <c r="G8" i="20"/>
  <c r="F10" i="20"/>
  <c r="F11" i="20"/>
  <c r="F12" i="20"/>
  <c r="F13" i="20"/>
  <c r="F14" i="20"/>
  <c r="F15" i="20"/>
  <c r="F16" i="20"/>
  <c r="F17" i="20"/>
  <c r="F8" i="20"/>
  <c r="D18" i="20"/>
  <c r="G18" i="20" s="1"/>
  <c r="E18" i="20"/>
  <c r="H18" i="20" s="1"/>
  <c r="C18" i="20"/>
  <c r="F18" i="20" s="1"/>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<sst xmlns="http://schemas.openxmlformats.org/spreadsheetml/2006/main" count="568" uniqueCount="145">
  <si>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</si>
  <si>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</si>
  <si>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</si>
  <si>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</si>
  <si>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</si>
  <si>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</si>
  <si>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</si>
  <si>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</si>
  <si>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</si>
  <si>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</si>
  <si>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</si>
  <si>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</si>
  <si>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</si>
  <si>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</si>
  <si>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</si>
  <si>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</si>
  <si>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</si>
  <si>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</si>
  <si>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</si>
  <si>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</si>
  <si>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</si>
  <si>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</si>
  <si>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</si>
  <si>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</si>
  <si>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</si>
  <si>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</si>
  <si>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</si>
  <si>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</si>
  <si>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</si>
  <si>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</si>
  <si>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</si>
  <si>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</si>
  <si>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</si>
  <si>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</si>
  <si>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</si>
  <si>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</si>
  <si>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</si>
  <si>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</si>
  <si>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</si>
  <si>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</si>
  <si>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</si>
  <si>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</si>
  <si>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</si>
  <si>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</si>
  <si>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</si>
  <si>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</si>
  <si>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</si>
  <si>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</si>
  <si>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</si>
  <si>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</si>
  <si>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</si>
  <si>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</si>
  <si>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</si>
  <si>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</si>
  <si>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</si>
  <si>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</si>
  <si>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</si>
  <si>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</si>
  <si>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</si>
  <si>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</si>
  <si>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</si>
  <si>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</si>
  <si>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</si>
  <si>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</si>
  <si>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</si>
  <si>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</si>
  <si>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</si>
  <si>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</si>
  <si>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</si>
  <si>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</si>
  <si>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</si>
  <si>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</si>
  <si>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</si>
  <si>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</si>
  <si>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</si>
  <si>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</si>
  <si>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</si>
  <si>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</si>
  <si>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</si>
  <si>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</si>
  <si>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</si>
  <si>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</si>
  <si>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</si>
  <si>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</si>
  <si>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</si>
  <si>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</si>
  <si>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</si>
  <si>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</si>
  <si>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</si>
  <si>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</si>
  <si>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</si>
  <si>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</si>
  <si>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</si>
  <si>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</si>
  <si>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</si>
  <si>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</si>
  <si>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</si>
  <si>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</si>
  <si>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</si>
  <si>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</si>
  <si>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</si>
  <si>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</si>
  <si>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</si>
  <si>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</si>
  <si>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</si>
  <si>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</si>
  <si>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Autres secteurs</t>
  </si>
  <si>
    <t>Poids des secteurs AT dans les inaptitudes</t>
  </si>
  <si>
    <t>Agriculture</t>
  </si>
  <si>
    <t>Secteurs industriels</t>
  </si>
  <si>
    <t>Construction</t>
  </si>
  <si>
    <t>Secteurs du commerce</t>
  </si>
  <si>
    <t>Secteurs des services</t>
  </si>
  <si>
    <t>(1) Le secteur d'activité antérieur n'est pas renseigné pour 1% des inscrits</t>
  </si>
  <si>
    <r>
      <t xml:space="preserve">Ensemble des secteurs </t>
    </r>
    <r>
      <rPr>
        <b/>
        <sz val="8"/>
        <color theme="1"/>
        <rFont val="Arial"/>
        <family val="2"/>
      </rPr>
      <t>(1)</t>
    </r>
  </si>
  <si>
    <t>evol F</t>
  </si>
  <si>
    <t>evol H</t>
  </si>
  <si>
    <t>evol tot</t>
  </si>
  <si>
    <t>tot</t>
  </si>
  <si>
    <t>age</t>
  </si>
  <si>
    <t>10 secteurs les plus accidentogènes (NAF 88)</t>
  </si>
  <si>
    <t>Nombre</t>
  </si>
  <si>
    <t>Poids des 10 secteurs les + accidentogènes dans les inscriptions suite à licenciement pour inaptitude</t>
  </si>
  <si>
    <t>Poids des 10 secteurs les + accidentogènes dans l'emploi privé</t>
  </si>
  <si>
    <t>Champ : Demande d'emploi et actifs ayant un emploi, Auvergne-Rhône-Alpes</t>
  </si>
  <si>
    <t>Champ : Demande d'emploi, Auvergne-Rhône-Alpes</t>
  </si>
  <si>
    <t>Tableau 8a : Inscriptions à Pôle emploi par sexe et secteur d'activité antérieur suite à un licenciement pour inaptitude en Auvergne-Rhône-Alpes</t>
  </si>
  <si>
    <t>Poids des 10 secteurs les plus accidentogènes dans les inscriptions suite à licenciement pour inaptitude</t>
  </si>
  <si>
    <t>Hébergement médico-social et social</t>
  </si>
  <si>
    <t>Activités liées à l'emploi</t>
  </si>
  <si>
    <t>Travaux de construction spécialisés</t>
  </si>
  <si>
    <t>Action sociale sans hébergement</t>
  </si>
  <si>
    <t>Services relatifs aux bâtiments et aménagement paysager</t>
  </si>
  <si>
    <t>Collecte, traitement et élimination des déchets ; récupération</t>
  </si>
  <si>
    <t>Transports terrestres et transport par conduites</t>
  </si>
  <si>
    <t>Entreposage et services auxiliaires des transports</t>
  </si>
  <si>
    <t>Culture et production animale</t>
  </si>
  <si>
    <t>Restauration</t>
  </si>
  <si>
    <t>Source : Pôle emploi Auvergne-Rhône-Alpes - SISP STMT, Traitement Dreets ARA (SESE)</t>
  </si>
  <si>
    <t>Lecture : 615 femmes en provenance du secteur de l'hébergement médico-social… se sont inscrites à Pôle emploi suite à un licenciement pour inaptitude en 2021.</t>
  </si>
  <si>
    <t>Lecture : Le secteur de l'hébergement médico-social… représente 6% des inscriptions à Pôle emploi suite à un licenciement pour inaptitude en 2021.</t>
  </si>
  <si>
    <t>Licenciements pour inaptitude</t>
  </si>
  <si>
    <t>Emploi salarié privé</t>
  </si>
  <si>
    <t>Lecture: Les 10 secteurs d'activité les plus accidentogènes sont le secteur d'origine de 39% des personnes s'inscrivant à Pôle Emploi suite à un licenciement pour inaptitude et représentent 27% des emplois occupés dans le privé</t>
  </si>
  <si>
    <r>
      <rPr>
        <b/>
        <sz val="11"/>
        <color rgb="FF00B0F0"/>
        <rFont val="Gadugi"/>
        <family val="2"/>
      </rPr>
      <t>Parmi les inscriptions à Pôle emploi, les secteurs les plus accidentogènes concentrent une part importante des licenciements pour inaptitude</t>
    </r>
    <r>
      <rPr>
        <sz val="11"/>
        <color theme="1"/>
        <rFont val="Gadugi"/>
        <family val="2"/>
      </rPr>
      <t xml:space="preserve">
Les licenciements pour inaptitude occupent une place importante dans les secteurs les plus accidentogènes de la région (en fonction du nombre d'accidents du travail rapportés au temps de travail effectif). 39% des personnes inscrites à Pôle emploi suite à un licenciement pour inaptitude en 2021 travaillaient dans un des 10 secteurs les plus accidentogènes en région (sur 88). En 2016, leur part était de 44%. En comparaison, ces secteurs représentaient 27% des actifs en emploi dans le secteur privé en 2019 (</t>
    </r>
    <r>
      <rPr>
        <i/>
        <sz val="11"/>
        <color theme="1"/>
        <rFont val="Gadugi"/>
        <family val="2"/>
      </rPr>
      <t>source: recensement de la population 2019</t>
    </r>
    <r>
      <rPr>
        <sz val="11"/>
        <color theme="1"/>
        <rFont val="Gadugi"/>
        <family val="2"/>
      </rPr>
      <t xml:space="preserve">). 
</t>
    </r>
    <r>
      <rPr>
        <b/>
        <sz val="11"/>
        <color rgb="FF00B0F0"/>
        <rFont val="Gadugi"/>
        <family val="2"/>
      </rPr>
      <t>Premiers secteurs concernés : l'action sociale sans hébergement pour les femmes et les travaux de construction spécialisés pour les hommes.</t>
    </r>
    <r>
      <rPr>
        <sz val="11"/>
        <color rgb="FF00B0F0"/>
        <rFont val="Gadugi"/>
        <family val="2"/>
      </rPr>
      <t xml:space="preserve">
</t>
    </r>
    <r>
      <rPr>
        <sz val="11"/>
        <color theme="1"/>
        <rFont val="Gadugi"/>
        <family val="2"/>
      </rPr>
      <t xml:space="preserve">
Parmi ces 10 secteurs, celui qui concentre la plus grande part d'inscriptions suite à licenciement pour inaptitude est l'</t>
    </r>
    <r>
      <rPr>
        <sz val="11"/>
        <color rgb="FF00B0F0"/>
        <rFont val="Gadugi"/>
        <family val="2"/>
      </rPr>
      <t>action sociale sans hébergement</t>
    </r>
    <r>
      <rPr>
        <sz val="11"/>
        <color theme="1"/>
        <rFont val="Gadugi"/>
        <family val="2"/>
      </rPr>
      <t xml:space="preserve"> (9%). Cela concerne spécifiquement les femmes avec 15% des inscriptions en provenance de ce secteur contre 1% des hommes. Deux autres secteurs concernent plus nettement les femmes : l'</t>
    </r>
    <r>
      <rPr>
        <sz val="11"/>
        <color rgb="FF00B0F0"/>
        <rFont val="Gadugi"/>
        <family val="2"/>
      </rPr>
      <t>hébergement médico-social</t>
    </r>
    <r>
      <rPr>
        <sz val="11"/>
        <color theme="1"/>
        <rFont val="Gadugi"/>
        <family val="2"/>
      </rPr>
      <t xml:space="preserve"> (9% des femmes) et les </t>
    </r>
    <r>
      <rPr>
        <sz val="11"/>
        <color rgb="FF00B0F0"/>
        <rFont val="Gadugi"/>
        <family val="2"/>
      </rPr>
      <t>services relatifs aux bâtiments et aménagement paysager</t>
    </r>
    <r>
      <rPr>
        <sz val="11"/>
        <color theme="1"/>
        <rFont val="Gadugi"/>
        <family val="2"/>
      </rPr>
      <t xml:space="preserve"> (6%). Les inscriptions des hommes suite à licenciement pour inaptitude concernent fortement les </t>
    </r>
    <r>
      <rPr>
        <sz val="11"/>
        <color rgb="FF00B0F0"/>
        <rFont val="Gadugi"/>
        <family val="2"/>
      </rPr>
      <t>travaux de construction spécialisés</t>
    </r>
    <r>
      <rPr>
        <sz val="11"/>
        <color theme="1"/>
        <rFont val="Gadugi"/>
        <family val="2"/>
      </rPr>
      <t xml:space="preserve"> (14% des hommes), ainsi que l'entreposage et services auxiliaires aux transports (9%).
</t>
    </r>
    <r>
      <rPr>
        <i/>
        <sz val="8"/>
        <color theme="1"/>
        <rFont val="Gadugi"/>
        <family val="2"/>
      </rPr>
      <t>* données INSEE - RP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</si>
</sst>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31"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sz val="8"/>
      <color theme="1"/>
      <name val="Arial"/>
      <family val="2"/>
    </font>
    <font>
      <b/>
      <sz val="8"/>
      <color theme="1"/>
      <name val="Arial"/>
      <family val="2"/>
    </font>
    <font>
      <b/>
      <sz val="9"/>
      <color theme="1"/>
      <name val="Arial"/>
      <family val="2"/>
    </font>
    <font>
      <sz val="11"/>
      <color rgb="FF000000"/>
      <name val="Calibri"/>
      <family val="2"/>
      <scheme val="minor"/>
    </font>
    <font>
      <sz val="11"/>
      <color theme="1"/>
      <name val="Gadugi"/>
      <family val="2"/>
    </font>
    <font>
      <i/>
      <sz val="11"/>
      <color theme="1"/>
      <name val="Gadugi"/>
      <family val="2"/>
    </font>
    <font>
      <sz val="11"/>
      <color rgb="FF00B0F0"/>
      <name val="Gadugi"/>
      <family val="2"/>
    </font>
    <font>
      <b/>
      <sz val="11"/>
      <color rgb="FF00B0F0"/>
      <name val="Gadugi"/>
      <family val="2"/>
    </font>
    <font>
      <sz val="11"/>
      <color theme="1"/>
      <name val="Avenir Next Cyr W04 Demi"/>
      <family val="2"/>
    </font>
    <font>
      <i/>
      <sz val="8"/>
      <color theme="1"/>
      <name val="Gadugi"/>
      <family val="2"/>
    </font>
    <font>
      <sz val="8"/>
      <color rgb="FFFF5D5D"/>
      <name val="Arial"/>
      <family val="2"/>
    </font>
    <font>
      <sz val="11"/>
      <color rgb="FFFF5D5D"/>
      <name val="Calibri"/>
      <family val="2"/>
      <scheme val="minor"/>
    </font>
    <font>
      <sz val="9"/>
      <color rgb="FFFF0000"/>
      <name val="Arial"/>
      <family val="2"/>
    </font>
    <font>
      <b/>
      <sz val="11"/>
      <color theme="0"/>
      <name val="Calibri"/>
      <family val="2"/>
      <scheme val="minor"/>
    </font>
    <font>
      <sz val="11"/>
      <color theme="0"/>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medium">
        <color indexed="64"/>
      </left>
      <right/>
      <top style="thin">
        <color indexed="64"/>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alignment wrapText="1"/>
    </xf>
    <xf numFmtId="0" fontId="9" fillId="0" borderId="0" xfId="0" applyFont="1" applyAlignment="1"/>
    <xf numFmtId="0" fontId="6" fillId="0" borderId="0" xfId="0" applyFont="1"/>
    <xf numFmtId="0" fontId="11" fillId="4" borderId="0" xfId="0" applyFont="1" applyFill="1" applyBorder="1" applyAlignment="1">
      <alignment horizontal="left" vertical="top"/>
    </xf>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9" fontId="12" fillId="0" borderId="39" xfId="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7" xfId="0" applyNumberFormat="1" applyFont="1" applyBorder="1" applyAlignment="1">
      <alignment horizontal="center"/>
    </xf>
    <xf numFmtId="3" fontId="6" fillId="2" borderId="45"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2" fillId="8" borderId="39" xfId="0" applyNumberFormat="1" applyFont="1" applyFill="1" applyBorder="1" applyAlignment="1">
      <alignment vertical="center"/>
    </xf>
    <xf numFmtId="3" fontId="0" fillId="8" borderId="0" xfId="0" applyNumberFormat="1" applyFont="1" applyFill="1"/>
    <xf numFmtId="3" fontId="12"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3" fillId="0" borderId="0" xfId="1" applyFont="1"/>
    <xf numFmtId="0" fontId="13" fillId="0" borderId="0" xfId="0" applyFont="1" applyFill="1" applyBorder="1" applyAlignment="1">
      <alignment horizontal="center"/>
    </xf>
    <xf numFmtId="9" fontId="13" fillId="10" borderId="0" xfId="1" applyFont="1" applyFill="1"/>
    <xf numFmtId="9" fontId="13" fillId="0" borderId="0" xfId="1" applyFont="1" applyFill="1"/>
    <xf numFmtId="9" fontId="14" fillId="0" borderId="0" xfId="1" applyFont="1" applyFill="1"/>
    <xf numFmtId="9" fontId="13" fillId="11" borderId="0" xfId="1" applyFont="1" applyFill="1"/>
    <xf numFmtId="9" fontId="14" fillId="0" borderId="0" xfId="1" applyFont="1"/>
    <xf numFmtId="0" fontId="0" fillId="0" borderId="4" xfId="0" applyBorder="1" applyAlignment="1">
      <alignment horizontal="center"/>
    </xf>
    <xf numFmtId="164" fontId="0" fillId="9" borderId="0" xfId="1" applyNumberFormat="1" applyFont="1" applyFill="1"/>
    <xf numFmtId="0" fontId="2" fillId="0" borderId="50" xfId="0" applyNumberFormat="1" applyFont="1" applyFill="1" applyBorder="1" applyAlignment="1">
      <alignment horizontal="center"/>
    </xf>
    <xf numFmtId="0" fontId="15"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6" fillId="0" borderId="0" xfId="0" applyFont="1" applyAlignment="1">
      <alignment horizontal="left" vertical="top"/>
    </xf>
    <xf numFmtId="3" fontId="12" fillId="0" borderId="44" xfId="0" applyNumberFormat="1" applyFont="1" applyBorder="1" applyAlignment="1">
      <alignment horizontal="right"/>
    </xf>
    <xf numFmtId="3" fontId="12" fillId="3" borderId="43" xfId="0" applyNumberFormat="1" applyFont="1" applyFill="1" applyBorder="1" applyAlignment="1">
      <alignment horizontal="right"/>
    </xf>
    <xf numFmtId="3" fontId="12" fillId="3" borderId="39" xfId="0" applyNumberFormat="1" applyFont="1" applyFill="1" applyBorder="1" applyAlignment="1">
      <alignment horizontal="right"/>
    </xf>
    <xf numFmtId="3" fontId="12" fillId="3" borderId="44" xfId="0" applyNumberFormat="1" applyFont="1" applyFill="1" applyBorder="1" applyAlignment="1">
      <alignment horizontal="right"/>
    </xf>
    <xf numFmtId="9" fontId="12" fillId="3" borderId="39" xfId="1" applyFont="1" applyFill="1" applyBorder="1" applyAlignment="1">
      <alignment horizontal="center"/>
    </xf>
    <xf numFmtId="3" fontId="12" fillId="0" borderId="43" xfId="0" applyNumberFormat="1" applyFont="1" applyFill="1" applyBorder="1" applyAlignment="1">
      <alignment horizontal="right"/>
    </xf>
    <xf numFmtId="3" fontId="12" fillId="0" borderId="39" xfId="0" applyNumberFormat="1" applyFont="1" applyFill="1" applyBorder="1" applyAlignment="1">
      <alignment horizontal="right"/>
    </xf>
    <xf numFmtId="164" fontId="12" fillId="0" borderId="39" xfId="1" applyNumberFormat="1" applyFont="1" applyFill="1" applyBorder="1" applyAlignment="1">
      <alignment horizontal="center"/>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18" fillId="0" borderId="53" xfId="1" applyFont="1" applyFill="1" applyBorder="1" applyAlignment="1">
      <alignment horizontal="center"/>
    </xf>
    <xf numFmtId="9" fontId="18" fillId="3" borderId="53" xfId="1" applyFont="1" applyFill="1" applyBorder="1" applyAlignment="1">
      <alignment horizontal="center"/>
    </xf>
    <xf numFmtId="9" fontId="0" fillId="0" borderId="0" xfId="0" applyNumberFormat="1"/>
    <xf numFmtId="0" fontId="24" fillId="0" borderId="0" xfId="0" applyFont="1"/>
    <xf numFmtId="0" fontId="18" fillId="2" borderId="45" xfId="0" applyFont="1" applyFill="1" applyBorder="1" applyAlignment="1">
      <alignment horizontal="center" vertical="center"/>
    </xf>
    <xf numFmtId="0" fontId="18" fillId="2" borderId="44" xfId="0" applyFont="1" applyFill="1" applyBorder="1" applyAlignment="1">
      <alignment horizontal="center" vertical="center"/>
    </xf>
    <xf numFmtId="0" fontId="12" fillId="0" borderId="51" xfId="0" applyFont="1" applyBorder="1" applyAlignment="1">
      <alignment horizontal="left" indent="1"/>
    </xf>
    <xf numFmtId="0" fontId="18" fillId="0" borderId="57" xfId="0" applyFont="1" applyBorder="1" applyAlignment="1">
      <alignment horizontal="center"/>
    </xf>
    <xf numFmtId="3" fontId="18" fillId="0" borderId="53" xfId="0" applyNumberFormat="1" applyFont="1" applyBorder="1" applyAlignment="1">
      <alignment horizontal="right"/>
    </xf>
    <xf numFmtId="3" fontId="18" fillId="3" borderId="53" xfId="0" applyNumberFormat="1" applyFont="1" applyFill="1" applyBorder="1" applyAlignment="1">
      <alignment horizontal="right"/>
    </xf>
    <xf numFmtId="0" fontId="18" fillId="2" borderId="46" xfId="0" applyFont="1" applyFill="1" applyBorder="1" applyAlignment="1">
      <alignment horizontal="center" vertical="center"/>
    </xf>
    <xf numFmtId="0" fontId="18" fillId="2" borderId="52" xfId="0" applyFont="1" applyFill="1" applyBorder="1" applyAlignment="1">
      <alignment horizontal="center" vertical="center"/>
    </xf>
    <xf numFmtId="0" fontId="27" fillId="0" borderId="0" xfId="0" applyFont="1"/>
    <xf numFmtId="0" fontId="10" fillId="14" borderId="38" xfId="0" applyFont="1" applyFill="1" applyBorder="1" applyAlignment="1">
      <alignment vertical="center" wrapText="1"/>
    </xf>
    <xf numFmtId="0" fontId="10" fillId="14" borderId="39" xfId="0" applyFont="1" applyFill="1" applyBorder="1" applyAlignment="1">
      <alignment vertical="center" wrapText="1"/>
    </xf>
    <xf numFmtId="0" fontId="10" fillId="13" borderId="39" xfId="0" applyFont="1" applyFill="1" applyBorder="1" applyAlignment="1">
      <alignment vertical="center" wrapText="1"/>
    </xf>
    <xf numFmtId="0" fontId="10" fillId="3" borderId="39" xfId="0" applyFont="1" applyFill="1" applyBorder="1" applyAlignment="1">
      <alignment vertical="center" wrapText="1"/>
    </xf>
    <xf numFmtId="0" fontId="28" fillId="12" borderId="39" xfId="0" applyFont="1" applyFill="1" applyBorder="1" applyAlignment="1">
      <alignment vertical="center" wrapText="1"/>
    </xf>
    <xf numFmtId="0" fontId="11" fillId="4" borderId="0" xfId="0" applyFont="1" applyFill="1" applyBorder="1" applyAlignment="1">
      <alignment horizontal="left" vertical="top"/>
    </xf>
    <xf numFmtId="0" fontId="26" fillId="4" borderId="0" xfId="0" applyFont="1" applyFill="1" applyBorder="1" applyAlignment="1">
      <alignment horizontal="left" vertical="top" wrapText="1"/>
    </xf>
    <xf numFmtId="0" fontId="30" fillId="0" borderId="0" xfId="0" applyFont="1"/>
    <xf numFmtId="9" fontId="30" fillId="0" borderId="0" xfId="0" applyNumberFormat="1" applyFont="1"/>
    <xf numFmtId="0" fontId="29" fillId="0" borderId="0" xfId="0" applyFont="1"/>
    <xf numFmtId="0" fontId="4" fillId="0" borderId="0" xfId="0" applyFont="1" applyAlignment="1">
      <alignment horizont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11" fillId="4" borderId="0" xfId="0" applyFont="1" applyFill="1" applyBorder="1" applyAlignment="1">
      <alignment horizontal="left" vertical="top" wrapText="1"/>
    </xf>
    <xf numFmtId="0" fontId="11" fillId="5" borderId="0"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14" borderId="17" xfId="0" applyFill="1" applyBorder="1" applyAlignment="1">
      <alignment horizontal="center"/>
    </xf>
    <xf numFmtId="0" fontId="0" fillId="14" borderId="19" xfId="0" applyFill="1" applyBorder="1" applyAlignment="1">
      <alignment horizontal="center"/>
    </xf>
    <xf numFmtId="0" fontId="19" fillId="12" borderId="17" xfId="0" applyFont="1" applyFill="1" applyBorder="1" applyAlignment="1">
      <alignment horizontal="center" vertical="top" wrapText="1"/>
    </xf>
    <xf numFmtId="0" fontId="19" fillId="12" borderId="19" xfId="0" applyFont="1" applyFill="1" applyBorder="1" applyAlignment="1">
      <alignment horizontal="center" vertical="top" wrapText="1"/>
    </xf>
    <xf numFmtId="0" fontId="0" fillId="3" borderId="17" xfId="0" applyFill="1" applyBorder="1" applyAlignment="1">
      <alignment horizontal="center"/>
    </xf>
    <xf numFmtId="0" fontId="0" fillId="3" borderId="19" xfId="0" applyFill="1" applyBorder="1" applyAlignment="1">
      <alignment horizontal="center"/>
    </xf>
    <xf numFmtId="0" fontId="0" fillId="15" borderId="17" xfId="0" applyFill="1" applyBorder="1" applyAlignment="1">
      <alignment horizontal="center"/>
    </xf>
    <xf numFmtId="0" fontId="0" fillId="15" borderId="19" xfId="0" applyFill="1" applyBorder="1" applyAlignment="1">
      <alignment horizontal="center"/>
    </xf>
    <xf numFmtId="0" fontId="19" fillId="16" borderId="17" xfId="0" applyFont="1" applyFill="1" applyBorder="1" applyAlignment="1">
      <alignment horizontal="center" vertical="top" wrapText="1"/>
    </xf>
    <xf numFmtId="0" fontId="19" fillId="16" borderId="19" xfId="0" applyFont="1" applyFill="1" applyBorder="1" applyAlignment="1">
      <alignment horizontal="center" vertical="top" wrapText="1"/>
    </xf>
    <xf numFmtId="0" fontId="0" fillId="0" borderId="48" xfId="0" applyBorder="1" applyAlignment="1">
      <alignment horizontal="center"/>
    </xf>
    <xf numFmtId="0" fontId="0" fillId="0" borderId="49" xfId="0" applyBorder="1" applyAlignment="1">
      <alignment horizontal="center"/>
    </xf>
    <xf numFmtId="0" fontId="0" fillId="0" borderId="4" xfId="0" applyBorder="1" applyAlignment="1">
      <alignment horizont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0" xfId="0" applyFont="1" applyFill="1" applyBorder="1" applyAlignment="1">
      <alignment horizontal="center" wrapText="1"/>
    </xf>
    <xf numFmtId="0" fontId="18" fillId="2" borderId="41" xfId="0" applyFont="1" applyFill="1" applyBorder="1" applyAlignment="1">
      <alignment horizontal="center" wrapText="1"/>
    </xf>
    <xf numFmtId="0" fontId="18" fillId="2" borderId="42" xfId="0" applyFont="1" applyFill="1" applyBorder="1" applyAlignment="1">
      <alignment horizontal="center" wrapText="1"/>
    </xf>
    <xf numFmtId="0" fontId="20" fillId="0" borderId="54" xfId="0" applyFont="1" applyFill="1" applyBorder="1" applyAlignment="1">
      <alignment horizontal="left" vertical="top" wrapText="1"/>
    </xf>
    <xf numFmtId="0" fontId="20" fillId="0" borderId="55" xfId="0" applyFont="1" applyFill="1" applyBorder="1" applyAlignment="1">
      <alignment horizontal="left" vertical="top" wrapText="1"/>
    </xf>
    <xf numFmtId="0" fontId="20" fillId="0" borderId="56"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chemeClr val="accent1">
                    <a:lumMod val="75000"/>
                  </a:schemeClr>
                </a:solidFill>
              </a:rPr>
              <a:t>Poids des secteurs les plus accidentogènes</a:t>
            </a:r>
            <a:r>
              <a:rPr lang="en-US" sz="1200" baseline="0">
                <a:solidFill>
                  <a:schemeClr val="accent1">
                    <a:lumMod val="75000"/>
                  </a:schemeClr>
                </a:solidFill>
              </a:rPr>
              <a:t> </a:t>
            </a:r>
          </a:p>
          <a:p>
            <a:pPr>
              <a:defRPr/>
            </a:pPr>
            <a:r>
              <a:rPr lang="en-US" sz="1200" baseline="0">
                <a:solidFill>
                  <a:schemeClr val="accent1">
                    <a:lumMod val="75000"/>
                  </a:schemeClr>
                </a:solidFill>
              </a:rPr>
              <a:t>dans les inscriptions </a:t>
            </a:r>
          </a:p>
          <a:p>
            <a:pPr>
              <a:defRPr/>
            </a:pPr>
            <a:r>
              <a:rPr lang="en-US" sz="1200" baseline="0">
                <a:solidFill>
                  <a:schemeClr val="accent1">
                    <a:lumMod val="75000"/>
                  </a:schemeClr>
                </a:solidFill>
              </a:rPr>
              <a:t>à Pôle emploi suite à un licenciement pour inaptitude en ARA</a:t>
            </a:r>
            <a:endParaRPr lang="en-US" sz="1200">
              <a:solidFill>
                <a:schemeClr val="accent1">
                  <a:lumMod val="75000"/>
                </a:schemeClr>
              </a:solidFill>
            </a:endParaRPr>
          </a:p>
        </c:rich>
      </c:tx>
      <c:layout>
        <c:manualLayout>
          <c:xMode val="edge"/>
          <c:yMode val="edge"/>
          <c:x val="1.9283015642254148E-3"/>
          <c:y val="8.2474226804123713E-3"/>
        </c:manualLayout>
      </c:layout>
      <c:overlay val="0"/>
    </c:title>
    <c:autoTitleDeleted val="0"/>
    <c:plotArea>
      <c:layout>
        <c:manualLayout>
          <c:layoutTarget val="inner"/>
          <c:xMode val="edge"/>
          <c:yMode val="edge"/>
          <c:x val="1.7404511486628679E-2"/>
          <c:y val="0.16409878310665713"/>
          <c:w val="0.47580412081016743"/>
          <c:h val="0.83590121689334285"/>
        </c:manualLayout>
      </c:layout>
      <c:pieChart>
        <c:varyColors val="1"/>
        <c:ser>
          <c:idx val="0"/>
          <c:order val="0"/>
          <c:tx>
            <c:strRef>
              <c:f>'Inscrip sexe secteur - AT'!$C$7</c:f>
              <c:strCache>
                <c:ptCount val="1"/>
                <c:pt idx="0">
                  <c:v>Femmes</c:v>
                </c:pt>
              </c:strCache>
            </c:strRef>
          </c:tx>
          <c:explosion val="25"/>
          <c:dPt>
            <c:idx val="1"/>
            <c:bubble3D val="0"/>
            <c:spPr>
              <a:solidFill>
                <a:srgbClr val="FF0000"/>
              </a:solidFill>
            </c:spPr>
            <c:extLst>
              <c:ext xmlns:c16="http://schemas.microsoft.com/office/drawing/2014/chart" uri="{C3380CC4-5D6E-409C-BE32-E72D297353CC}">
                <c16:uniqueId val="{00000001-B5FC-4A1B-96F3-7C7ACD619406}"/>
              </c:ext>
            </c:extLst>
          </c:dPt>
          <c:dPt>
            <c:idx val="10"/>
            <c:bubble3D val="0"/>
            <c:spPr>
              <a:solidFill>
                <a:schemeClr val="accent6">
                  <a:lumMod val="75000"/>
                </a:schemeClr>
              </a:solidFill>
            </c:spPr>
            <c:extLst>
              <c:ext xmlns:c16="http://schemas.microsoft.com/office/drawing/2014/chart" uri="{C3380CC4-5D6E-409C-BE32-E72D297353CC}">
                <c16:uniqueId val="{00000003-B5FC-4A1B-96F3-7C7ACD619406}"/>
              </c:ext>
            </c:extLst>
          </c:dPt>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FC-4A1B-96F3-7C7ACD619406}"/>
                </c:ext>
              </c:extLst>
            </c:dLbl>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AT'!$H$8:$H$18</c:f>
              <c:numCache>
                <c:formatCode>0%</c:formatCode>
                <c:ptCount val="11"/>
                <c:pt idx="0">
                  <c:v>5.6177100690311829E-2</c:v>
                </c:pt>
                <c:pt idx="1">
                  <c:v>6.9031183051654369E-3</c:v>
                </c:pt>
                <c:pt idx="2">
                  <c:v>6.8555105927160201E-2</c:v>
                </c:pt>
                <c:pt idx="3">
                  <c:v>8.7756883281758305E-2</c:v>
                </c:pt>
                <c:pt idx="4">
                  <c:v>4.951202094739348E-2</c:v>
                </c:pt>
                <c:pt idx="5">
                  <c:v>7.3791954296596046E-3</c:v>
                </c:pt>
                <c:pt idx="6">
                  <c:v>2.2931048163135761E-2</c:v>
                </c:pt>
                <c:pt idx="7">
                  <c:v>4.7607712449416806E-2</c:v>
                </c:pt>
                <c:pt idx="8">
                  <c:v>4.3640403078632076E-3</c:v>
                </c:pt>
                <c:pt idx="9">
                  <c:v>3.6023169086725385E-2</c:v>
                </c:pt>
                <c:pt idx="10">
                  <c:v>0.61279060541140995</c:v>
                </c:pt>
              </c:numCache>
            </c:numRef>
          </c:val>
          <c:extLst>
            <c:ext xmlns:c16="http://schemas.microsoft.com/office/drawing/2014/chart" uri="{C3380CC4-5D6E-409C-BE32-E72D297353CC}">
              <c16:uniqueId val="{00000005-B5FC-4A1B-96F3-7C7ACD619406}"/>
            </c:ext>
          </c:extLst>
        </c:ser>
        <c:ser>
          <c:idx val="1"/>
          <c:order val="1"/>
          <c:tx>
            <c:strRef>
              <c:f>'Inscrip sexe secteur - AT'!$D$7</c:f>
              <c:strCache>
                <c:ptCount val="1"/>
                <c:pt idx="0">
                  <c:v>Hommes</c:v>
                </c:pt>
              </c:strCache>
            </c:strRef>
          </c:tx>
          <c:explosion val="25"/>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AT'!$D$8:$D$18</c:f>
              <c:numCache>
                <c:formatCode>#,##0</c:formatCode>
                <c:ptCount val="11"/>
                <c:pt idx="0">
                  <c:v>93</c:v>
                </c:pt>
                <c:pt idx="1">
                  <c:v>37</c:v>
                </c:pt>
                <c:pt idx="2">
                  <c:v>798</c:v>
                </c:pt>
                <c:pt idx="3">
                  <c:v>81</c:v>
                </c:pt>
                <c:pt idx="4">
                  <c:v>191</c:v>
                </c:pt>
                <c:pt idx="5">
                  <c:v>78</c:v>
                </c:pt>
                <c:pt idx="6">
                  <c:v>182</c:v>
                </c:pt>
                <c:pt idx="7">
                  <c:v>483</c:v>
                </c:pt>
                <c:pt idx="8">
                  <c:v>34</c:v>
                </c:pt>
                <c:pt idx="9">
                  <c:v>155</c:v>
                </c:pt>
                <c:pt idx="10">
                  <c:v>3404</c:v>
                </c:pt>
              </c:numCache>
            </c:numRef>
          </c:val>
          <c:extLst>
            <c:ext xmlns:c16="http://schemas.microsoft.com/office/drawing/2014/chart" uri="{C3380CC4-5D6E-409C-BE32-E72D297353CC}">
              <c16:uniqueId val="{00000006-B5FC-4A1B-96F3-7C7ACD619406}"/>
            </c:ext>
          </c:extLst>
        </c:ser>
        <c:ser>
          <c:idx val="2"/>
          <c:order val="2"/>
          <c:tx>
            <c:strRef>
              <c:f>'Inscrip sexe secteur - AT'!$E$7</c:f>
              <c:strCache>
                <c:ptCount val="1"/>
                <c:pt idx="0">
                  <c:v>Total</c:v>
                </c:pt>
              </c:strCache>
            </c:strRef>
          </c:tx>
          <c:explosion val="25"/>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AT'!$E$8:$E$18</c:f>
              <c:numCache>
                <c:formatCode>#,##0</c:formatCode>
                <c:ptCount val="11"/>
                <c:pt idx="0">
                  <c:v>708</c:v>
                </c:pt>
                <c:pt idx="1">
                  <c:v>87</c:v>
                </c:pt>
                <c:pt idx="2">
                  <c:v>864</c:v>
                </c:pt>
                <c:pt idx="3">
                  <c:v>1106</c:v>
                </c:pt>
                <c:pt idx="4">
                  <c:v>624</c:v>
                </c:pt>
                <c:pt idx="5">
                  <c:v>93</c:v>
                </c:pt>
                <c:pt idx="6">
                  <c:v>289</c:v>
                </c:pt>
                <c:pt idx="7">
                  <c:v>600</c:v>
                </c:pt>
                <c:pt idx="8">
                  <c:v>55</c:v>
                </c:pt>
                <c:pt idx="9">
                  <c:v>454</c:v>
                </c:pt>
                <c:pt idx="10">
                  <c:v>7723</c:v>
                </c:pt>
              </c:numCache>
            </c:numRef>
          </c:val>
          <c:extLst>
            <c:ext xmlns:c16="http://schemas.microsoft.com/office/drawing/2014/chart" uri="{C3380CC4-5D6E-409C-BE32-E72D297353CC}">
              <c16:uniqueId val="{00000007-B5FC-4A1B-96F3-7C7ACD619406}"/>
            </c:ext>
          </c:extLst>
        </c:ser>
        <c:ser>
          <c:idx val="3"/>
          <c:order val="3"/>
          <c:tx>
            <c:strRef>
              <c:f>'Inscrip sexe secteur - AT'!$F$7</c:f>
              <c:strCache>
                <c:ptCount val="1"/>
                <c:pt idx="0">
                  <c:v>Femmes</c:v>
                </c:pt>
              </c:strCache>
            </c:strRef>
          </c:tx>
          <c:explosion val="25"/>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AT'!$F$8:$F$18</c:f>
              <c:numCache>
                <c:formatCode>0%</c:formatCode>
                <c:ptCount val="11"/>
                <c:pt idx="0">
                  <c:v>8.7024196971840953E-2</c:v>
                </c:pt>
                <c:pt idx="1">
                  <c:v>7.0751379651903213E-3</c:v>
                </c:pt>
                <c:pt idx="2">
                  <c:v>9.3391821140512248E-3</c:v>
                </c:pt>
                <c:pt idx="3">
                  <c:v>0.14504032828640159</c:v>
                </c:pt>
                <c:pt idx="4">
                  <c:v>6.1270694778548185E-2</c:v>
                </c:pt>
                <c:pt idx="5" formatCode="0.0%">
                  <c:v>2.1225413895570966E-3</c:v>
                </c:pt>
                <c:pt idx="6">
                  <c:v>1.5140795245507287E-2</c:v>
                </c:pt>
                <c:pt idx="7">
                  <c:v>1.6555822838545352E-2</c:v>
                </c:pt>
                <c:pt idx="8" formatCode="0.0%">
                  <c:v>2.971557945379935E-3</c:v>
                </c:pt>
                <c:pt idx="9">
                  <c:v>4.2309325031838124E-2</c:v>
                </c:pt>
                <c:pt idx="10">
                  <c:v>0.61115041743313991</c:v>
                </c:pt>
              </c:numCache>
            </c:numRef>
          </c:val>
          <c:extLst>
            <c:ext xmlns:c16="http://schemas.microsoft.com/office/drawing/2014/chart" uri="{C3380CC4-5D6E-409C-BE32-E72D297353CC}">
              <c16:uniqueId val="{00000008-B5FC-4A1B-96F3-7C7ACD619406}"/>
            </c:ext>
          </c:extLst>
        </c:ser>
        <c:ser>
          <c:idx val="4"/>
          <c:order val="4"/>
          <c:tx>
            <c:strRef>
              <c:f>'Inscrip sexe secteur - AT'!$G$7</c:f>
              <c:strCache>
                <c:ptCount val="1"/>
                <c:pt idx="0">
                  <c:v>Hommes</c:v>
                </c:pt>
              </c:strCache>
            </c:strRef>
          </c:tx>
          <c:explosion val="25"/>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AT'!$G$8:$G$18</c:f>
              <c:numCache>
                <c:formatCode>0%</c:formatCode>
                <c:ptCount val="11"/>
                <c:pt idx="0">
                  <c:v>1.6799132947976879E-2</c:v>
                </c:pt>
                <c:pt idx="1">
                  <c:v>6.6835260115606938E-3</c:v>
                </c:pt>
                <c:pt idx="2">
                  <c:v>0.14414739884393063</c:v>
                </c:pt>
                <c:pt idx="3">
                  <c:v>1.463150289017341E-2</c:v>
                </c:pt>
                <c:pt idx="4">
                  <c:v>3.4501445086705204E-2</c:v>
                </c:pt>
                <c:pt idx="5">
                  <c:v>1.4089595375722543E-2</c:v>
                </c:pt>
                <c:pt idx="6">
                  <c:v>3.2875722543352602E-2</c:v>
                </c:pt>
                <c:pt idx="7">
                  <c:v>8.7247109826589592E-2</c:v>
                </c:pt>
                <c:pt idx="8">
                  <c:v>6.141618497109827E-3</c:v>
                </c:pt>
                <c:pt idx="9">
                  <c:v>2.7998554913294799E-2</c:v>
                </c:pt>
                <c:pt idx="10">
                  <c:v>0.61488439306358378</c:v>
                </c:pt>
              </c:numCache>
            </c:numRef>
          </c:val>
          <c:extLst>
            <c:ext xmlns:c16="http://schemas.microsoft.com/office/drawing/2014/chart" uri="{C3380CC4-5D6E-409C-BE32-E72D297353CC}">
              <c16:uniqueId val="{00000009-B5FC-4A1B-96F3-7C7ACD619406}"/>
            </c:ext>
          </c:extLst>
        </c:ser>
        <c:ser>
          <c:idx val="5"/>
          <c:order val="5"/>
          <c:tx>
            <c:strRef>
              <c:f>'Inscrip sexe secteur - AT'!$H$7</c:f>
              <c:strCache>
                <c:ptCount val="1"/>
                <c:pt idx="0">
                  <c:v>Total</c:v>
                </c:pt>
              </c:strCache>
            </c:strRef>
          </c:tx>
          <c:explosion val="25"/>
          <c:cat>
            <c:strRef>
              <c:f>'Inscrip sexe secteur - AT'!$B$8:$B$18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Culture et production animale</c:v>
                </c:pt>
                <c:pt idx="9">
                  <c:v>Restauration</c:v>
                </c:pt>
                <c:pt idx="10">
                  <c:v>Autres secteurs</c:v>
                </c:pt>
              </c:strCache>
            </c:strRef>
          </c:cat>
          <c:val>
            <c:numRef>
              <c:f>'Inscrip sexe secteur - AT'!$H$8:$H$18</c:f>
              <c:numCache>
                <c:formatCode>0%</c:formatCode>
                <c:ptCount val="11"/>
                <c:pt idx="0">
                  <c:v>5.6177100690311829E-2</c:v>
                </c:pt>
                <c:pt idx="1">
                  <c:v>6.9031183051654369E-3</c:v>
                </c:pt>
                <c:pt idx="2">
                  <c:v>6.8555105927160201E-2</c:v>
                </c:pt>
                <c:pt idx="3">
                  <c:v>8.7756883281758305E-2</c:v>
                </c:pt>
                <c:pt idx="4">
                  <c:v>4.951202094739348E-2</c:v>
                </c:pt>
                <c:pt idx="5">
                  <c:v>7.3791954296596046E-3</c:v>
                </c:pt>
                <c:pt idx="6">
                  <c:v>2.2931048163135761E-2</c:v>
                </c:pt>
                <c:pt idx="7">
                  <c:v>4.7607712449416806E-2</c:v>
                </c:pt>
                <c:pt idx="8">
                  <c:v>4.3640403078632076E-3</c:v>
                </c:pt>
                <c:pt idx="9">
                  <c:v>3.6023169086725385E-2</c:v>
                </c:pt>
                <c:pt idx="10">
                  <c:v>0.61279060541140995</c:v>
                </c:pt>
              </c:numCache>
            </c:numRef>
          </c:val>
          <c:extLst>
            <c:ext xmlns:c16="http://schemas.microsoft.com/office/drawing/2014/chart" uri="{C3380CC4-5D6E-409C-BE32-E72D297353CC}">
              <c16:uniqueId val="{0000000A-B5FC-4A1B-96F3-7C7ACD61940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5288446389591817"/>
          <c:y val="4.9750142056985143E-2"/>
          <c:w val="0.43508536941803849"/>
          <c:h val="0.91176188543442382"/>
        </c:manualLayout>
      </c:layout>
      <c:overlay val="0"/>
    </c:legend>
    <c:plotVisOnly val="1"/>
    <c:dispBlanksAs val="gap"/>
    <c:showDLblsOverMax val="0"/>
  </c:chart>
  <c:spPr>
    <a:ln w="28575">
      <a:solidFill>
        <a:schemeClr val="accent1">
          <a:lumMod val="75000"/>
        </a:schemeClr>
      </a:solidFill>
      <a:prstDash val="solid"/>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2">
                    <a:lumMod val="60000"/>
                    <a:lumOff val="40000"/>
                  </a:schemeClr>
                </a:solidFill>
                <a:latin typeface="+mn-lt"/>
                <a:ea typeface="+mn-ea"/>
                <a:cs typeface="+mn-cs"/>
              </a:defRPr>
            </a:pPr>
            <a:r>
              <a:rPr lang="fr-FR" b="1">
                <a:solidFill>
                  <a:schemeClr val="tx2">
                    <a:lumMod val="60000"/>
                    <a:lumOff val="40000"/>
                  </a:schemeClr>
                </a:solidFill>
              </a:rPr>
              <a:t>Poids des 10 secteurs les plus accidentogènes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60000"/>
                  <a:lumOff val="40000"/>
                </a:schemeClr>
              </a:solidFill>
              <a:latin typeface="+mn-lt"/>
              <a:ea typeface="+mn-ea"/>
              <a:cs typeface="+mn-cs"/>
            </a:defRPr>
          </a:pPr>
          <a:endParaRPr lang="fr-FR"/>
        </a:p>
      </c:txPr>
    </c:title>
    <c:autoTitleDeleted val="0"/>
    <c:plotArea>
      <c:layout>
        <c:manualLayout>
          <c:layoutTarget val="inner"/>
          <c:xMode val="edge"/>
          <c:yMode val="edge"/>
          <c:x val="8.4456036745406818E-2"/>
          <c:y val="0.17171296296296296"/>
          <c:w val="0.88498840769903764"/>
          <c:h val="0.60514690871974341"/>
        </c:manualLayout>
      </c:layout>
      <c:barChart>
        <c:barDir val="col"/>
        <c:grouping val="clustered"/>
        <c:varyColors val="0"/>
        <c:ser>
          <c:idx val="0"/>
          <c:order val="0"/>
          <c:spPr>
            <a:solidFill>
              <a:schemeClr val="accent5"/>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2-0D8B-4950-A48F-522D02C7895D}"/>
              </c:ext>
            </c:extLst>
          </c:dPt>
          <c:cat>
            <c:strRef>
              <c:f>'Inscrip sexe secteur - AT'!$E$49:$F$50</c:f>
              <c:strCache>
                <c:ptCount val="2"/>
                <c:pt idx="0">
                  <c:v>Licenciements pour inaptitude</c:v>
                </c:pt>
                <c:pt idx="1">
                  <c:v>Emploi salarié privé</c:v>
                </c:pt>
              </c:strCache>
            </c:strRef>
          </c:cat>
          <c:val>
            <c:numRef>
              <c:f>'Inscrip sexe secteur - AT'!$E$51:$F$51</c:f>
              <c:numCache>
                <c:formatCode>0%</c:formatCode>
                <c:ptCount val="2"/>
                <c:pt idx="0">
                  <c:v>0.39</c:v>
                </c:pt>
                <c:pt idx="1">
                  <c:v>0.27</c:v>
                </c:pt>
              </c:numCache>
            </c:numRef>
          </c:val>
          <c:extLst>
            <c:ext xmlns:c16="http://schemas.microsoft.com/office/drawing/2014/chart" uri="{C3380CC4-5D6E-409C-BE32-E72D297353CC}">
              <c16:uniqueId val="{00000000-0D8B-4950-A48F-522D02C7895D}"/>
            </c:ext>
          </c:extLst>
        </c:ser>
        <c:dLbls>
          <c:showLegendKey val="0"/>
          <c:showVal val="0"/>
          <c:showCatName val="0"/>
          <c:showSerName val="0"/>
          <c:showPercent val="0"/>
          <c:showBubbleSize val="0"/>
        </c:dLbls>
        <c:gapWidth val="219"/>
        <c:overlap val="-27"/>
        <c:axId val="2114704976"/>
        <c:axId val="2114705392"/>
      </c:barChart>
      <c:catAx>
        <c:axId val="211470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2114705392"/>
        <c:crosses val="autoZero"/>
        <c:auto val="1"/>
        <c:lblAlgn val="ctr"/>
        <c:lblOffset val="100"/>
        <c:noMultiLvlLbl val="0"/>
      </c:catAx>
      <c:valAx>
        <c:axId val="2114705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1470497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3" Type="http://schemas.openxmlformats.org/officeDocument/2006/relationships/image" Target="cid:image003.png@01D9454F.A20EEB80" TargetMode="External"/><Relationship Id="rId2" Type="http://schemas.openxmlformats.org/officeDocument/2006/relationships/image" Target="../media/image7.png"/><Relationship Id="rId1"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0.04683</cdr:x>
      <cdr:y>0.94433</cdr:y>
    </cdr:from>
    <cdr:to>
      <cdr:x>0.5097</cdr:x>
      <cdr:y>0.98864</cdr:y>
    </cdr:to>
    <cdr:sp macro="" textlink="">
      <cdr:nvSpPr>
        <cdr:cNvPr id="2" name="ZoneTexte 1"/>
        <cdr:cNvSpPr txBox="1"/>
      </cdr:nvSpPr>
      <cdr:spPr>
        <a:xfrm xmlns:a="http://schemas.openxmlformats.org/drawingml/2006/main">
          <a:off x="344801" y="3957687"/>
          <a:ext cx="3408048" cy="1856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source: Pôle Emploi ARA</a:t>
          </a:r>
          <a:r>
            <a:rPr lang="fr-FR" sz="800" baseline="0"/>
            <a:t> - SISP STMT Traitement Dreets ARA (SESE)</a:t>
          </a:r>
          <a:r>
            <a:rPr lang="fr-FR" sz="800"/>
            <a:t> </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0.88889</cdr:y>
    </cdr:from>
    <cdr:to>
      <cdr:x>1</cdr:x>
      <cdr:y>0.97626</cdr:y>
    </cdr:to>
    <cdr:sp macro="" textlink="">
      <cdr:nvSpPr>
        <cdr:cNvPr id="2" name="ZoneTexte 1">
          <a:extLst xmlns:a="http://schemas.openxmlformats.org/drawingml/2006/main">
            <a:ext uri="{FF2B5EF4-FFF2-40B4-BE49-F238E27FC236}">
              <a16:creationId xmlns:a16="http://schemas.microsoft.com/office/drawing/2014/main" id="{938258A1-B8D9-4C90-3FE3-9F64C038EEE0}"/>
            </a:ext>
          </a:extLst>
        </cdr:cNvPr>
        <cdr:cNvSpPr txBox="1"/>
      </cdr:nvSpPr>
      <cdr:spPr>
        <a:xfrm xmlns:a="http://schemas.openxmlformats.org/drawingml/2006/main">
          <a:off x="0" y="2438400"/>
          <a:ext cx="4572000" cy="23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sources: Pôle Emploi ARA</a:t>
          </a:r>
          <a:r>
            <a:rPr lang="fr-FR" sz="800" baseline="0"/>
            <a:t> - SISP 2021, INSEE - Recensement de la population 2019</a:t>
          </a:r>
          <a:r>
            <a:rPr lang="fr-FR" sz="800"/>
            <a:t> , Traitement  Dreets</a:t>
          </a:r>
          <a:r>
            <a:rPr lang="fr-FR" sz="800" baseline="0"/>
            <a:t> ARA (SESE)</a:t>
          </a:r>
          <a:endParaRPr lang="fr-FR" sz="8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142877</xdr:colOff>
      <xdr:row>0</xdr:row>
      <xdr:rowOff>485777</xdr:rowOff>
    </xdr:from>
    <xdr:to>
      <xdr:col>15</xdr:col>
      <xdr:colOff>3334</xdr:colOff>
      <xdr:row>19</xdr:row>
      <xdr:rowOff>157641</xdr:rowOff>
    </xdr:to>
    <xdr:graphicFrame macro="">
      <xdr:nvGraphicFramePr>
        <xdr:cNvPr id="10" name="Graphique 9">
          <a:extLst>
            <a:ext uri="{FF2B5EF4-FFF2-40B4-BE49-F238E27FC236}">
              <a16:creationId xmlns:a16="http://schemas.microsoft.com/office/drawing/2014/main" id="{00000000-0008-0000-1200-00000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1635125</xdr:colOff>
      <xdr:row>2</xdr:row>
      <xdr:rowOff>53975</xdr:rowOff>
    </xdr:to>
    <xdr:pic>
      <xdr:nvPicPr>
        <xdr:cNvPr id="2" name="Image 1" descr="cid:image003.png@01D9454F.A20EEB80">
          <a:extLst>
            <a:ext uri="{FF2B5EF4-FFF2-40B4-BE49-F238E27FC236}">
              <a16:creationId xmlns:a16="http://schemas.microsoft.com/office/drawing/2014/main" id="{F6DB9745-48EA-4A78-A666-019BCAD59D6C}"/>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06400" y="0"/>
          <a:ext cx="1635125"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860424</xdr:colOff>
      <xdr:row>24</xdr:row>
      <xdr:rowOff>76200</xdr:rowOff>
    </xdr:from>
    <xdr:to>
      <xdr:col>9</xdr:col>
      <xdr:colOff>647700</xdr:colOff>
      <xdr:row>38</xdr:row>
      <xdr:rowOff>152400</xdr:rowOff>
    </xdr:to>
    <xdr:graphicFrame macro="">
      <xdr:nvGraphicFramePr>
        <xdr:cNvPr id="4" name="Graphique 3">
          <a:extLst>
            <a:ext uri="{FF2B5EF4-FFF2-40B4-BE49-F238E27FC236}">
              <a16:creationId xmlns:a16="http://schemas.microsoft.com/office/drawing/2014/main" id="{72A5CD2A-410A-2470-91DB-08C8837382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63" t="s">
        <v>76</v>
      </c>
      <c r="D2" s="263"/>
      <c r="E2" s="263"/>
      <c r="F2" s="263"/>
      <c r="G2" s="263"/>
      <c r="H2" s="263"/>
    </row>
    <row r="3" spans="2:9" s="9" customFormat="1" ht="18.75" x14ac:dyDescent="0.3">
      <c r="C3" s="263" t="s">
        <v>77</v>
      </c>
      <c r="D3" s="263"/>
      <c r="E3" s="263"/>
      <c r="F3" s="263"/>
      <c r="G3" s="263"/>
      <c r="H3" s="263"/>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R52"/>
  <sheetViews>
    <sheetView showGridLines="0" tabSelected="1" workbookViewId="0">
      <selection activeCell="E48" sqref="E48"/>
    </sheetView>
  </sheetViews>
  <sheetFormatPr baseColWidth="10" defaultRowHeight="15" x14ac:dyDescent="0.25"/>
  <cols>
    <col min="1" max="1" width="5.85546875" style="9" customWidth="1"/>
    <col min="2" max="2" width="72.7109375" customWidth="1"/>
    <col min="3" max="3" width="12.7109375" customWidth="1"/>
    <col min="4" max="4" width="12.28515625" customWidth="1"/>
    <col min="5" max="5" width="12" customWidth="1"/>
    <col min="9" max="9" width="6" customWidth="1"/>
    <col min="10" max="10" width="11.28515625" customWidth="1"/>
    <col min="11" max="11" width="10" customWidth="1"/>
    <col min="13" max="13" width="72.7109375" customWidth="1"/>
  </cols>
  <sheetData>
    <row r="1" spans="2:18" s="9" customFormat="1" ht="44.25" customHeight="1" thickBot="1" x14ac:dyDescent="0.4">
      <c r="B1" s="119"/>
      <c r="C1" s="264" t="s">
        <v>82</v>
      </c>
      <c r="D1" s="265"/>
      <c r="E1" s="265"/>
      <c r="F1" s="265"/>
      <c r="G1" s="265"/>
      <c r="H1" s="265"/>
      <c r="I1" s="265"/>
      <c r="J1" s="266"/>
      <c r="K1" s="120"/>
      <c r="L1" s="121"/>
      <c r="M1" s="121"/>
      <c r="N1" s="121"/>
      <c r="O1" s="121"/>
      <c r="P1" s="121"/>
      <c r="Q1" s="121"/>
      <c r="R1" s="121"/>
    </row>
    <row r="2" spans="2:18" s="9" customFormat="1" x14ac:dyDescent="0.25"/>
    <row r="3" spans="2:18" s="9" customFormat="1" x14ac:dyDescent="0.25"/>
    <row r="4" spans="2:18" s="9" customFormat="1" x14ac:dyDescent="0.25">
      <c r="B4" s="122" t="s">
        <v>126</v>
      </c>
    </row>
    <row r="5" spans="2:18" s="9" customFormat="1" ht="9.75" customHeight="1" thickBot="1" x14ac:dyDescent="0.3"/>
    <row r="6" spans="2:18" s="9" customFormat="1" ht="42" customHeight="1" thickBot="1" x14ac:dyDescent="0.3">
      <c r="B6" s="244">
        <v>2021</v>
      </c>
      <c r="C6" s="290" t="s">
        <v>121</v>
      </c>
      <c r="D6" s="291"/>
      <c r="E6" s="292"/>
      <c r="F6" s="293" t="s">
        <v>127</v>
      </c>
      <c r="G6" s="294"/>
      <c r="H6" s="295"/>
    </row>
    <row r="7" spans="2:18" s="9" customFormat="1" ht="15.75" thickBot="1" x14ac:dyDescent="0.3">
      <c r="B7" s="250" t="s">
        <v>120</v>
      </c>
      <c r="C7" s="251" t="s">
        <v>32</v>
      </c>
      <c r="D7" s="245" t="s">
        <v>31</v>
      </c>
      <c r="E7" s="245" t="s">
        <v>33</v>
      </c>
      <c r="F7" s="251" t="s">
        <v>32</v>
      </c>
      <c r="G7" s="245" t="s">
        <v>31</v>
      </c>
      <c r="H7" s="245" t="s">
        <v>33</v>
      </c>
    </row>
    <row r="8" spans="2:18" s="9" customFormat="1" ht="15.75" customHeight="1" x14ac:dyDescent="0.25">
      <c r="B8" s="253" t="s">
        <v>128</v>
      </c>
      <c r="C8" s="232">
        <v>615</v>
      </c>
      <c r="D8" s="232">
        <v>93</v>
      </c>
      <c r="E8" s="228">
        <v>708</v>
      </c>
      <c r="F8" s="150">
        <f t="shared" ref="F8:F18" si="0">C8/$C$19</f>
        <v>8.7024196971840953E-2</v>
      </c>
      <c r="G8" s="150">
        <f t="shared" ref="G8:G18" si="1">D8/$D$19</f>
        <v>1.6799132947976879E-2</v>
      </c>
      <c r="H8" s="231">
        <f t="shared" ref="H8:H18" si="2">E8/$E$19</f>
        <v>5.6177100690311829E-2</v>
      </c>
    </row>
    <row r="9" spans="2:18" s="9" customFormat="1" ht="15.75" customHeight="1" x14ac:dyDescent="0.25">
      <c r="B9" s="254" t="s">
        <v>129</v>
      </c>
      <c r="C9" s="233">
        <v>50</v>
      </c>
      <c r="D9" s="233">
        <v>37</v>
      </c>
      <c r="E9" s="229">
        <v>87</v>
      </c>
      <c r="F9" s="150">
        <f t="shared" si="0"/>
        <v>7.0751379651903213E-3</v>
      </c>
      <c r="G9" s="150">
        <f t="shared" si="1"/>
        <v>6.6835260115606938E-3</v>
      </c>
      <c r="H9" s="231">
        <f t="shared" si="2"/>
        <v>6.9031183051654369E-3</v>
      </c>
    </row>
    <row r="10" spans="2:18" s="9" customFormat="1" ht="15.75" customHeight="1" x14ac:dyDescent="0.25">
      <c r="B10" s="255" t="s">
        <v>130</v>
      </c>
      <c r="C10" s="233">
        <v>66</v>
      </c>
      <c r="D10" s="233">
        <v>798</v>
      </c>
      <c r="E10" s="229">
        <v>864</v>
      </c>
      <c r="F10" s="150">
        <f t="shared" si="0"/>
        <v>9.3391821140512248E-3</v>
      </c>
      <c r="G10" s="150">
        <f t="shared" si="1"/>
        <v>0.14414739884393063</v>
      </c>
      <c r="H10" s="231">
        <f t="shared" si="2"/>
        <v>6.8555105927160201E-2</v>
      </c>
      <c r="J10" s="279" t="s">
        <v>108</v>
      </c>
      <c r="K10" s="280"/>
    </row>
    <row r="11" spans="2:18" s="9" customFormat="1" ht="15.75" customHeight="1" x14ac:dyDescent="0.25">
      <c r="B11" s="254" t="s">
        <v>131</v>
      </c>
      <c r="C11" s="233">
        <v>1025</v>
      </c>
      <c r="D11" s="233">
        <v>81</v>
      </c>
      <c r="E11" s="229">
        <v>1106</v>
      </c>
      <c r="F11" s="150">
        <f t="shared" si="0"/>
        <v>0.14504032828640159</v>
      </c>
      <c r="G11" s="150">
        <f t="shared" si="1"/>
        <v>1.463150289017341E-2</v>
      </c>
      <c r="H11" s="231">
        <f t="shared" si="2"/>
        <v>8.7756883281758305E-2</v>
      </c>
    </row>
    <row r="12" spans="2:18" s="9" customFormat="1" ht="15.75" customHeight="1" x14ac:dyDescent="0.25">
      <c r="B12" s="254" t="s">
        <v>132</v>
      </c>
      <c r="C12" s="233">
        <v>433</v>
      </c>
      <c r="D12" s="233">
        <v>191</v>
      </c>
      <c r="E12" s="229">
        <v>624</v>
      </c>
      <c r="F12" s="150">
        <f t="shared" si="0"/>
        <v>6.1270694778548185E-2</v>
      </c>
      <c r="G12" s="150">
        <f t="shared" si="1"/>
        <v>3.4501445086705204E-2</v>
      </c>
      <c r="H12" s="231">
        <f t="shared" si="2"/>
        <v>4.951202094739348E-2</v>
      </c>
      <c r="J12" s="281" t="s">
        <v>109</v>
      </c>
      <c r="K12" s="282"/>
    </row>
    <row r="13" spans="2:18" s="9" customFormat="1" ht="15.75" customHeight="1" x14ac:dyDescent="0.25">
      <c r="B13" s="256" t="s">
        <v>133</v>
      </c>
      <c r="C13" s="233">
        <v>15</v>
      </c>
      <c r="D13" s="233">
        <v>78</v>
      </c>
      <c r="E13" s="229">
        <v>93</v>
      </c>
      <c r="F13" s="234">
        <f t="shared" si="0"/>
        <v>2.1225413895570966E-3</v>
      </c>
      <c r="G13" s="150">
        <f t="shared" si="1"/>
        <v>1.4089595375722543E-2</v>
      </c>
      <c r="H13" s="231">
        <f t="shared" si="2"/>
        <v>7.3791954296596046E-3</v>
      </c>
    </row>
    <row r="14" spans="2:18" s="9" customFormat="1" ht="15.75" customHeight="1" x14ac:dyDescent="0.25">
      <c r="B14" s="254" t="s">
        <v>134</v>
      </c>
      <c r="C14" s="233">
        <v>107</v>
      </c>
      <c r="D14" s="233">
        <v>182</v>
      </c>
      <c r="E14" s="229">
        <v>289</v>
      </c>
      <c r="F14" s="150">
        <f t="shared" si="0"/>
        <v>1.5140795245507287E-2</v>
      </c>
      <c r="G14" s="150">
        <f t="shared" si="1"/>
        <v>3.2875722543352602E-2</v>
      </c>
      <c r="H14" s="231">
        <f t="shared" si="2"/>
        <v>2.2931048163135761E-2</v>
      </c>
      <c r="J14" s="283" t="s">
        <v>110</v>
      </c>
      <c r="K14" s="284"/>
    </row>
    <row r="15" spans="2:18" s="9" customFormat="1" ht="15.75" customHeight="1" x14ac:dyDescent="0.25">
      <c r="B15" s="254" t="s">
        <v>135</v>
      </c>
      <c r="C15" s="233">
        <v>117</v>
      </c>
      <c r="D15" s="233">
        <v>483</v>
      </c>
      <c r="E15" s="229">
        <v>600</v>
      </c>
      <c r="F15" s="150">
        <f t="shared" si="0"/>
        <v>1.6555822838545352E-2</v>
      </c>
      <c r="G15" s="150">
        <f t="shared" si="1"/>
        <v>8.7247109826589592E-2</v>
      </c>
      <c r="H15" s="231">
        <f t="shared" si="2"/>
        <v>4.7607712449416806E-2</v>
      </c>
    </row>
    <row r="16" spans="2:18" s="9" customFormat="1" ht="15.75" customHeight="1" x14ac:dyDescent="0.25">
      <c r="B16" s="257" t="s">
        <v>136</v>
      </c>
      <c r="C16" s="233">
        <v>21</v>
      </c>
      <c r="D16" s="233">
        <v>34</v>
      </c>
      <c r="E16" s="229">
        <v>55</v>
      </c>
      <c r="F16" s="234">
        <f t="shared" si="0"/>
        <v>2.971557945379935E-3</v>
      </c>
      <c r="G16" s="150">
        <f t="shared" si="1"/>
        <v>6.141618497109827E-3</v>
      </c>
      <c r="H16" s="231">
        <f t="shared" si="2"/>
        <v>4.3640403078632076E-3</v>
      </c>
      <c r="J16" s="285" t="s">
        <v>111</v>
      </c>
      <c r="K16" s="286"/>
    </row>
    <row r="17" spans="2:12" s="9" customFormat="1" ht="15.75" customHeight="1" x14ac:dyDescent="0.25">
      <c r="B17" s="254" t="s">
        <v>137</v>
      </c>
      <c r="C17" s="233">
        <v>299</v>
      </c>
      <c r="D17" s="233">
        <v>155</v>
      </c>
      <c r="E17" s="229">
        <v>454</v>
      </c>
      <c r="F17" s="150">
        <f t="shared" si="0"/>
        <v>4.2309325031838124E-2</v>
      </c>
      <c r="G17" s="150">
        <f t="shared" si="1"/>
        <v>2.7998554913294799E-2</v>
      </c>
      <c r="H17" s="231">
        <f t="shared" si="2"/>
        <v>3.6023169086725385E-2</v>
      </c>
    </row>
    <row r="18" spans="2:12" s="9" customFormat="1" ht="15.75" customHeight="1" x14ac:dyDescent="0.25">
      <c r="B18" s="246" t="s">
        <v>106</v>
      </c>
      <c r="C18" s="227">
        <f>C19-SUM(C8:C17)</f>
        <v>4319</v>
      </c>
      <c r="D18" s="227">
        <f>D19-SUM(D8:D17)</f>
        <v>3404</v>
      </c>
      <c r="E18" s="230">
        <f>E19-SUM(E8:E17)</f>
        <v>7723</v>
      </c>
      <c r="F18" s="150">
        <f t="shared" si="0"/>
        <v>0.61115041743313991</v>
      </c>
      <c r="G18" s="150">
        <f t="shared" si="1"/>
        <v>0.61488439306358378</v>
      </c>
      <c r="H18" s="231">
        <f t="shared" si="2"/>
        <v>0.61279060541140995</v>
      </c>
      <c r="J18" s="277" t="s">
        <v>112</v>
      </c>
      <c r="K18" s="278"/>
    </row>
    <row r="19" spans="2:12" s="9" customFormat="1" ht="15.75" customHeight="1" thickBot="1" x14ac:dyDescent="0.3">
      <c r="B19" s="247" t="s">
        <v>114</v>
      </c>
      <c r="C19" s="248">
        <v>7067</v>
      </c>
      <c r="D19" s="248">
        <v>5536</v>
      </c>
      <c r="E19" s="249">
        <v>12603</v>
      </c>
      <c r="F19" s="240">
        <v>1</v>
      </c>
      <c r="G19" s="240">
        <v>1</v>
      </c>
      <c r="H19" s="241">
        <v>1</v>
      </c>
    </row>
    <row r="20" spans="2:12" s="9" customFormat="1" ht="15.75" customHeight="1" x14ac:dyDescent="0.25">
      <c r="B20" s="268" t="s">
        <v>138</v>
      </c>
      <c r="C20" s="268"/>
    </row>
    <row r="21" spans="2:12" s="9" customFormat="1" ht="15.75" customHeight="1" x14ac:dyDescent="0.25">
      <c r="B21" s="123" t="s">
        <v>125</v>
      </c>
      <c r="L21" s="123" t="s">
        <v>125</v>
      </c>
    </row>
    <row r="22" spans="2:12" s="9" customFormat="1" ht="15.75" customHeight="1" x14ac:dyDescent="0.25">
      <c r="B22" s="123" t="s">
        <v>139</v>
      </c>
      <c r="L22" s="123" t="s">
        <v>140</v>
      </c>
    </row>
    <row r="23" spans="2:12" s="9" customFormat="1" ht="15.75" customHeight="1" x14ac:dyDescent="0.25">
      <c r="B23" s="226" t="s">
        <v>113</v>
      </c>
    </row>
    <row r="25" spans="2:12" s="9" customFormat="1" ht="9.75" customHeight="1" thickBot="1" x14ac:dyDescent="0.3">
      <c r="B25"/>
      <c r="C25"/>
      <c r="D25"/>
      <c r="E25"/>
    </row>
    <row r="26" spans="2:12" s="9" customFormat="1" ht="15.75" customHeight="1" thickTop="1" x14ac:dyDescent="0.25">
      <c r="B26" s="296" t="s">
        <v>144</v>
      </c>
    </row>
    <row r="27" spans="2:12" s="9" customFormat="1" x14ac:dyDescent="0.25">
      <c r="B27" s="297"/>
    </row>
    <row r="28" spans="2:12" s="9" customFormat="1" ht="15.75" customHeight="1" x14ac:dyDescent="0.25">
      <c r="B28" s="297"/>
    </row>
    <row r="29" spans="2:12" s="9" customFormat="1" ht="15.75" customHeight="1" x14ac:dyDescent="0.25">
      <c r="B29" s="297"/>
    </row>
    <row r="30" spans="2:12" s="9" customFormat="1" ht="15.75" customHeight="1" x14ac:dyDescent="0.25">
      <c r="B30" s="297"/>
    </row>
    <row r="31" spans="2:12" s="9" customFormat="1" ht="15.75" customHeight="1" x14ac:dyDescent="0.25">
      <c r="B31" s="297"/>
    </row>
    <row r="32" spans="2:12" s="9" customFormat="1" ht="15.75" customHeight="1" x14ac:dyDescent="0.25">
      <c r="B32" s="297"/>
    </row>
    <row r="33" spans="2:11" s="9" customFormat="1" ht="15.75" customHeight="1" x14ac:dyDescent="0.25">
      <c r="B33" s="297"/>
    </row>
    <row r="34" spans="2:11" s="9" customFormat="1" ht="15.75" customHeight="1" x14ac:dyDescent="0.25">
      <c r="B34" s="297"/>
    </row>
    <row r="35" spans="2:11" s="9" customFormat="1" ht="15.75" customHeight="1" x14ac:dyDescent="0.25">
      <c r="B35" s="297"/>
    </row>
    <row r="36" spans="2:11" s="9" customFormat="1" ht="15.75" customHeight="1" x14ac:dyDescent="0.25">
      <c r="B36" s="297"/>
    </row>
    <row r="37" spans="2:11" s="9" customFormat="1" ht="15.75" customHeight="1" x14ac:dyDescent="0.25">
      <c r="B37" s="297"/>
    </row>
    <row r="38" spans="2:11" s="9" customFormat="1" ht="15.75" customHeight="1" x14ac:dyDescent="0.25">
      <c r="B38" s="297"/>
    </row>
    <row r="39" spans="2:11" s="9" customFormat="1" ht="15.75" customHeight="1" x14ac:dyDescent="0.25">
      <c r="B39" s="297"/>
    </row>
    <row r="40" spans="2:11" s="9" customFormat="1" ht="15.75" customHeight="1" x14ac:dyDescent="0.25">
      <c r="B40" s="297"/>
      <c r="D40" s="258" t="s">
        <v>124</v>
      </c>
    </row>
    <row r="41" spans="2:11" s="9" customFormat="1" ht="15.75" customHeight="1" x14ac:dyDescent="0.25">
      <c r="B41" s="297"/>
      <c r="D41" s="267" t="s">
        <v>143</v>
      </c>
      <c r="E41" s="267"/>
      <c r="F41" s="267"/>
      <c r="G41" s="267"/>
      <c r="H41" s="267"/>
      <c r="I41" s="267"/>
      <c r="J41" s="267"/>
    </row>
    <row r="42" spans="2:11" s="9" customFormat="1" ht="15.75" customHeight="1" x14ac:dyDescent="0.25">
      <c r="B42" s="297"/>
      <c r="D42" s="267"/>
      <c r="E42" s="267"/>
      <c r="F42" s="267"/>
      <c r="G42" s="267"/>
      <c r="H42" s="267"/>
      <c r="I42" s="267"/>
      <c r="J42" s="267"/>
    </row>
    <row r="43" spans="2:11" s="9" customFormat="1" ht="15.75" customHeight="1" x14ac:dyDescent="0.25">
      <c r="B43" s="297"/>
    </row>
    <row r="44" spans="2:11" s="9" customFormat="1" ht="15.75" customHeight="1" x14ac:dyDescent="0.25">
      <c r="B44" s="297"/>
    </row>
    <row r="45" spans="2:11" s="9" customFormat="1" ht="15.75" customHeight="1" x14ac:dyDescent="0.25">
      <c r="B45" s="297"/>
      <c r="E45" s="252"/>
      <c r="F45" s="252"/>
      <c r="G45" s="252"/>
      <c r="H45" s="252"/>
      <c r="I45" s="252"/>
      <c r="J45" s="252"/>
      <c r="K45" s="252"/>
    </row>
    <row r="46" spans="2:11" s="9" customFormat="1" ht="15.75" customHeight="1" x14ac:dyDescent="0.25">
      <c r="B46" s="297"/>
      <c r="E46" s="259"/>
      <c r="F46" s="259"/>
      <c r="G46" s="259"/>
      <c r="H46" s="259"/>
      <c r="I46" s="259"/>
      <c r="J46" s="259"/>
      <c r="K46" s="259"/>
    </row>
    <row r="47" spans="2:11" s="9" customFormat="1" ht="15.75" customHeight="1" x14ac:dyDescent="0.25">
      <c r="B47" s="297"/>
      <c r="D47" s="259"/>
      <c r="E47" s="259"/>
      <c r="F47" s="259"/>
      <c r="G47" s="259"/>
      <c r="H47" s="259"/>
      <c r="I47" s="259"/>
      <c r="J47" s="259"/>
      <c r="K47" s="259"/>
    </row>
    <row r="48" spans="2:11" s="9" customFormat="1" x14ac:dyDescent="0.25">
      <c r="B48" s="297"/>
      <c r="C48"/>
      <c r="D48"/>
      <c r="E48"/>
      <c r="F48"/>
      <c r="G48"/>
      <c r="H48"/>
    </row>
    <row r="49" spans="2:8" s="9" customFormat="1" ht="15" customHeight="1" x14ac:dyDescent="0.25">
      <c r="B49" s="297"/>
      <c r="C49"/>
      <c r="D49"/>
      <c r="E49" s="262" t="s">
        <v>141</v>
      </c>
      <c r="F49" s="262" t="s">
        <v>142</v>
      </c>
      <c r="G49" s="262"/>
      <c r="H49"/>
    </row>
    <row r="50" spans="2:8" s="9" customFormat="1" ht="15" customHeight="1" x14ac:dyDescent="0.25">
      <c r="B50" s="297"/>
      <c r="C50"/>
      <c r="D50"/>
      <c r="E50" s="260"/>
      <c r="F50" s="260"/>
      <c r="G50" s="260"/>
      <c r="H50"/>
    </row>
    <row r="51" spans="2:8" s="9" customFormat="1" ht="15.75" thickBot="1" x14ac:dyDescent="0.3">
      <c r="B51" s="298"/>
      <c r="C51"/>
      <c r="D51"/>
      <c r="E51" s="261">
        <v>0.39</v>
      </c>
      <c r="F51" s="261">
        <v>0.27</v>
      </c>
      <c r="G51" s="260"/>
      <c r="H51"/>
    </row>
    <row r="52" spans="2:8" ht="15.75" thickTop="1" x14ac:dyDescent="0.25"/>
  </sheetData>
  <mergeCells count="11">
    <mergeCell ref="B20:C20"/>
    <mergeCell ref="B26:B51"/>
    <mergeCell ref="J10:K10"/>
    <mergeCell ref="J12:K12"/>
    <mergeCell ref="J14:K14"/>
    <mergeCell ref="D41:J42"/>
    <mergeCell ref="C6:E6"/>
    <mergeCell ref="F6:H6"/>
    <mergeCell ref="J18:K18"/>
    <mergeCell ref="C1:J1"/>
    <mergeCell ref="J16:K16"/>
  </mergeCells>
  <pageMargins left="0.25" right="0.25"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63" t="s">
        <v>76</v>
      </c>
      <c r="C2" s="263"/>
      <c r="D2" s="263"/>
      <c r="E2" s="263"/>
      <c r="F2" s="263"/>
      <c r="G2" s="263"/>
    </row>
    <row r="3" spans="2:15" s="9" customFormat="1" ht="18.75" x14ac:dyDescent="0.3">
      <c r="B3" s="263" t="s">
        <v>77</v>
      </c>
      <c r="C3" s="263"/>
      <c r="D3" s="263"/>
      <c r="E3" s="263"/>
      <c r="F3" s="263"/>
      <c r="G3" s="263"/>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4">
        <f>(D9-C9)/C9</f>
        <v>0.10482374768089053</v>
      </c>
      <c r="I9" s="124">
        <f t="shared" ref="I9:J11" si="0">(E9-D9)/D9</f>
        <v>5.155331654072208E-2</v>
      </c>
      <c r="J9" s="124">
        <f t="shared" si="0"/>
        <v>0.11705525391248803</v>
      </c>
      <c r="K9" s="1"/>
      <c r="L9" s="5">
        <f>(F9-C9)/C9</f>
        <v>0.29777365491651203</v>
      </c>
      <c r="M9" s="1"/>
      <c r="N9" s="1"/>
      <c r="O9" s="1"/>
    </row>
    <row r="10" spans="2:15" x14ac:dyDescent="0.25">
      <c r="B10" s="30" t="s">
        <v>31</v>
      </c>
      <c r="C10" s="31">
        <v>4627</v>
      </c>
      <c r="D10" s="62">
        <v>5079</v>
      </c>
      <c r="E10" s="62">
        <v>5084</v>
      </c>
      <c r="F10" s="32">
        <v>5508</v>
      </c>
      <c r="G10" s="1"/>
      <c r="H10" s="124">
        <f>(D10-C10)/C10</f>
        <v>9.7687486492327641E-2</v>
      </c>
      <c r="I10" s="124">
        <f t="shared" si="0"/>
        <v>9.8444575703878715E-4</v>
      </c>
      <c r="J10" s="124">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4">
        <f>(D11-C11)/C11</f>
        <v>0.10152740341419586</v>
      </c>
      <c r="I11" s="124">
        <f t="shared" si="0"/>
        <v>2.8276237085372486E-2</v>
      </c>
      <c r="J11" s="124">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63" t="s">
        <v>76</v>
      </c>
      <c r="D2" s="263"/>
      <c r="E2" s="263"/>
      <c r="F2" s="263"/>
      <c r="G2" s="263"/>
      <c r="H2" s="263"/>
    </row>
    <row r="3" spans="2:14" ht="18.75" x14ac:dyDescent="0.3">
      <c r="C3" s="263" t="s">
        <v>77</v>
      </c>
      <c r="D3" s="263"/>
      <c r="E3" s="263"/>
      <c r="F3" s="263"/>
      <c r="G3" s="263"/>
      <c r="H3" s="263"/>
    </row>
    <row r="5" spans="2:14" s="9" customFormat="1" x14ac:dyDescent="0.25"/>
    <row r="6" spans="2:14" s="9" customFormat="1" x14ac:dyDescent="0.25"/>
    <row r="7" spans="2:14" x14ac:dyDescent="0.25">
      <c r="B7" s="29" t="s">
        <v>40</v>
      </c>
      <c r="C7" s="269">
        <v>2016</v>
      </c>
      <c r="D7" s="270"/>
      <c r="E7" s="271"/>
      <c r="G7" s="269">
        <v>2019</v>
      </c>
      <c r="H7" s="270"/>
      <c r="I7" s="271"/>
      <c r="J7" s="87"/>
      <c r="L7" s="269" t="s">
        <v>42</v>
      </c>
      <c r="M7" s="270"/>
      <c r="N7" s="271"/>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51"/>
      <c r="K9" s="20" t="s">
        <v>35</v>
      </c>
      <c r="L9" s="138">
        <f t="shared" ref="L9:N14" si="0">G10/C10-1</f>
        <v>2.6030368763557465E-2</v>
      </c>
      <c r="M9" s="139">
        <f t="shared" si="0"/>
        <v>0.19418960244648309</v>
      </c>
      <c r="N9" s="140">
        <f t="shared" si="0"/>
        <v>0.12466367713004489</v>
      </c>
    </row>
    <row r="10" spans="2:14" x14ac:dyDescent="0.25">
      <c r="B10" s="20" t="s">
        <v>35</v>
      </c>
      <c r="C10" s="26">
        <v>461</v>
      </c>
      <c r="D10" s="27">
        <v>654</v>
      </c>
      <c r="E10" s="28">
        <v>1115</v>
      </c>
      <c r="F10" s="10"/>
      <c r="G10" s="26">
        <v>473</v>
      </c>
      <c r="H10" s="27">
        <v>781</v>
      </c>
      <c r="I10" s="28">
        <v>1254</v>
      </c>
      <c r="J10" s="88"/>
      <c r="K10" s="20" t="s">
        <v>36</v>
      </c>
      <c r="L10" s="138">
        <f t="shared" si="0"/>
        <v>0.10446343779677103</v>
      </c>
      <c r="M10" s="141">
        <f t="shared" si="0"/>
        <v>0.3829029385574354</v>
      </c>
      <c r="N10" s="140">
        <f t="shared" si="0"/>
        <v>0.24816176470588225</v>
      </c>
    </row>
    <row r="11" spans="2:14" x14ac:dyDescent="0.25">
      <c r="B11" s="20" t="s">
        <v>36</v>
      </c>
      <c r="C11" s="26">
        <v>1053</v>
      </c>
      <c r="D11" s="27">
        <v>1123</v>
      </c>
      <c r="E11" s="28">
        <v>2176</v>
      </c>
      <c r="F11" s="10"/>
      <c r="G11" s="26">
        <v>1163</v>
      </c>
      <c r="H11" s="27">
        <v>1553</v>
      </c>
      <c r="I11" s="28">
        <v>2716</v>
      </c>
      <c r="J11" s="88"/>
      <c r="K11" s="20" t="s">
        <v>37</v>
      </c>
      <c r="L11" s="138">
        <f t="shared" si="0"/>
        <v>0.15819672131147544</v>
      </c>
      <c r="M11" s="141">
        <f t="shared" si="0"/>
        <v>0.41619718309859155</v>
      </c>
      <c r="N11" s="147">
        <f t="shared" si="0"/>
        <v>0.29696969696969688</v>
      </c>
    </row>
    <row r="12" spans="2:14" x14ac:dyDescent="0.25">
      <c r="B12" s="20" t="s">
        <v>37</v>
      </c>
      <c r="C12" s="26">
        <v>1220</v>
      </c>
      <c r="D12" s="27">
        <v>1420</v>
      </c>
      <c r="E12" s="28">
        <v>2640</v>
      </c>
      <c r="F12" s="10"/>
      <c r="G12" s="26">
        <v>1413</v>
      </c>
      <c r="H12" s="27">
        <v>2011</v>
      </c>
      <c r="I12" s="28">
        <v>3424</v>
      </c>
      <c r="J12" s="88"/>
      <c r="K12" s="20" t="s">
        <v>38</v>
      </c>
      <c r="L12" s="142">
        <f t="shared" si="0"/>
        <v>0.26181592039800994</v>
      </c>
      <c r="M12" s="139">
        <f t="shared" si="0"/>
        <v>0.20533182076006806</v>
      </c>
      <c r="N12" s="140">
        <f t="shared" si="0"/>
        <v>0.23227528923168195</v>
      </c>
    </row>
    <row r="13" spans="2:14" x14ac:dyDescent="0.25">
      <c r="B13" s="20" t="s">
        <v>38</v>
      </c>
      <c r="C13" s="26">
        <v>1608</v>
      </c>
      <c r="D13" s="27">
        <v>1763</v>
      </c>
      <c r="E13" s="28">
        <v>3371</v>
      </c>
      <c r="F13" s="10"/>
      <c r="G13" s="26">
        <v>2029</v>
      </c>
      <c r="H13" s="27">
        <v>2125</v>
      </c>
      <c r="I13" s="28">
        <v>4154</v>
      </c>
      <c r="J13" s="88"/>
      <c r="K13" s="30" t="s">
        <v>39</v>
      </c>
      <c r="L13" s="143">
        <f t="shared" si="0"/>
        <v>0.50176678445229683</v>
      </c>
      <c r="M13" s="144">
        <f t="shared" si="0"/>
        <v>0.22142857142857153</v>
      </c>
      <c r="N13" s="148">
        <f t="shared" si="0"/>
        <v>0.33428165007112365</v>
      </c>
    </row>
    <row r="14" spans="2:14" x14ac:dyDescent="0.25">
      <c r="B14" s="30" t="s">
        <v>39</v>
      </c>
      <c r="C14" s="31">
        <v>283</v>
      </c>
      <c r="D14" s="32">
        <v>420</v>
      </c>
      <c r="E14" s="33">
        <v>703</v>
      </c>
      <c r="F14" s="10"/>
      <c r="G14" s="31">
        <v>425</v>
      </c>
      <c r="H14" s="32">
        <v>513</v>
      </c>
      <c r="I14" s="33">
        <v>938</v>
      </c>
      <c r="J14" s="88"/>
      <c r="K14" s="18" t="s">
        <v>0</v>
      </c>
      <c r="L14" s="145">
        <f t="shared" si="0"/>
        <v>0.1904041495569484</v>
      </c>
      <c r="M14" s="149">
        <f t="shared" si="0"/>
        <v>0.29777365491651198</v>
      </c>
      <c r="N14" s="146">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69" t="s">
        <v>42</v>
      </c>
      <c r="M17" s="270"/>
      <c r="N17" s="271"/>
    </row>
    <row r="18" spans="2:14" x14ac:dyDescent="0.25">
      <c r="B18" s="29" t="s">
        <v>41</v>
      </c>
      <c r="C18" s="269">
        <v>2016</v>
      </c>
      <c r="D18" s="270"/>
      <c r="E18" s="271"/>
      <c r="G18" s="269">
        <v>2019</v>
      </c>
      <c r="H18" s="270"/>
      <c r="I18" s="271"/>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51"/>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30">
        <f t="shared" ref="G21:I26" si="3">G10/G$15</f>
        <v>8.5875090777051563E-2</v>
      </c>
      <c r="H21" s="131">
        <f t="shared" si="3"/>
        <v>0.11165117941386704</v>
      </c>
      <c r="I21" s="132">
        <f t="shared" si="3"/>
        <v>0.10029592897704551</v>
      </c>
      <c r="J21" s="152"/>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30">
        <f t="shared" si="3"/>
        <v>0.21114742193173566</v>
      </c>
      <c r="H22" s="131">
        <f t="shared" si="3"/>
        <v>0.22201572551822729</v>
      </c>
      <c r="I22" s="132">
        <f t="shared" si="3"/>
        <v>0.21722786531232505</v>
      </c>
      <c r="J22" s="152"/>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30">
        <f t="shared" si="3"/>
        <v>0.25653594771241828</v>
      </c>
      <c r="H23" s="137">
        <f t="shared" si="3"/>
        <v>0.28749106504646177</v>
      </c>
      <c r="I23" s="132">
        <f t="shared" si="3"/>
        <v>0.27385427497400622</v>
      </c>
      <c r="J23" s="152"/>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6">
        <f t="shared" si="3"/>
        <v>0.36837327523602031</v>
      </c>
      <c r="H24" s="137">
        <f t="shared" si="3"/>
        <v>0.30378842030021441</v>
      </c>
      <c r="I24" s="132">
        <f t="shared" si="3"/>
        <v>0.33224026233703913</v>
      </c>
      <c r="J24" s="152"/>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3">
        <f t="shared" si="3"/>
        <v>7.716049382716049E-2</v>
      </c>
      <c r="H25" s="134">
        <f t="shared" si="3"/>
        <v>7.3338098641887062E-2</v>
      </c>
      <c r="I25" s="135">
        <f t="shared" si="3"/>
        <v>7.5021994721266902E-2</v>
      </c>
      <c r="J25" s="152"/>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52"/>
    </row>
    <row r="29" spans="2:14" x14ac:dyDescent="0.25">
      <c r="G29" s="269">
        <v>2019</v>
      </c>
      <c r="H29" s="270"/>
      <c r="I29" s="271"/>
      <c r="J29" s="87"/>
      <c r="N29" s="116" t="s">
        <v>78</v>
      </c>
    </row>
    <row r="30" spans="2:14" x14ac:dyDescent="0.25">
      <c r="G30" s="21" t="s">
        <v>31</v>
      </c>
      <c r="H30" s="22" t="s">
        <v>32</v>
      </c>
      <c r="I30" s="18" t="s">
        <v>33</v>
      </c>
      <c r="J30" s="87"/>
      <c r="N30" s="116" t="s">
        <v>79</v>
      </c>
    </row>
    <row r="31" spans="2:14" x14ac:dyDescent="0.25">
      <c r="G31" s="23"/>
      <c r="H31" s="24"/>
      <c r="I31" s="25"/>
      <c r="J31" s="151"/>
      <c r="N31" s="116" t="s">
        <v>81</v>
      </c>
    </row>
    <row r="32" spans="2:14" x14ac:dyDescent="0.25">
      <c r="G32" s="125">
        <f>G10/I10</f>
        <v>0.37719298245614036</v>
      </c>
      <c r="H32" s="127">
        <f>100%-G32</f>
        <v>0.62280701754385959</v>
      </c>
      <c r="I32" s="128">
        <f>G32+H32</f>
        <v>1</v>
      </c>
      <c r="J32" s="153"/>
    </row>
    <row r="33" spans="7:10" x14ac:dyDescent="0.25">
      <c r="G33" s="125">
        <f t="shared" ref="G33:G37" si="5">G11/I11</f>
        <v>0.42820324005891014</v>
      </c>
      <c r="H33" s="127">
        <f t="shared" ref="H33:H37" si="6">100%-G33</f>
        <v>0.5717967599410898</v>
      </c>
      <c r="I33" s="128">
        <f t="shared" ref="I33:I37" si="7">G33+H33</f>
        <v>1</v>
      </c>
      <c r="J33" s="153"/>
    </row>
    <row r="34" spans="7:10" x14ac:dyDescent="0.25">
      <c r="G34" s="125">
        <f t="shared" si="5"/>
        <v>0.41267523364485981</v>
      </c>
      <c r="H34" s="127">
        <f t="shared" si="6"/>
        <v>0.58732476635514019</v>
      </c>
      <c r="I34" s="128">
        <f t="shared" si="7"/>
        <v>1</v>
      </c>
      <c r="J34" s="153"/>
    </row>
    <row r="35" spans="7:10" x14ac:dyDescent="0.25">
      <c r="G35" s="125">
        <f t="shared" si="5"/>
        <v>0.48844487241213286</v>
      </c>
      <c r="H35" s="127">
        <f t="shared" si="6"/>
        <v>0.51155512758786714</v>
      </c>
      <c r="I35" s="128">
        <f t="shared" si="7"/>
        <v>1</v>
      </c>
      <c r="J35" s="153"/>
    </row>
    <row r="36" spans="7:10" x14ac:dyDescent="0.25">
      <c r="G36" s="37">
        <f t="shared" si="5"/>
        <v>0.453091684434968</v>
      </c>
      <c r="H36" s="38">
        <f t="shared" si="6"/>
        <v>0.54690831556503205</v>
      </c>
      <c r="I36" s="129">
        <f t="shared" si="7"/>
        <v>1</v>
      </c>
      <c r="J36" s="153"/>
    </row>
    <row r="37" spans="7:10" x14ac:dyDescent="0.25">
      <c r="G37" s="126">
        <f t="shared" si="5"/>
        <v>0.44053427177477406</v>
      </c>
      <c r="H37" s="126">
        <f t="shared" si="6"/>
        <v>0.559465728225226</v>
      </c>
      <c r="I37" s="126">
        <f t="shared" si="7"/>
        <v>1</v>
      </c>
      <c r="J37" s="153"/>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63" t="s">
        <v>76</v>
      </c>
      <c r="C2" s="263"/>
      <c r="D2" s="263"/>
      <c r="E2" s="263"/>
      <c r="F2" s="263"/>
      <c r="G2" s="263"/>
    </row>
    <row r="3" spans="2:7" s="9" customFormat="1" ht="18.75" x14ac:dyDescent="0.3">
      <c r="B3" s="263" t="s">
        <v>77</v>
      </c>
      <c r="C3" s="263"/>
      <c r="D3" s="263"/>
      <c r="E3" s="263"/>
      <c r="F3" s="263"/>
      <c r="G3" s="263"/>
    </row>
    <row r="4" spans="2:7" s="6" customFormat="1" x14ac:dyDescent="0.25">
      <c r="E4" s="9"/>
      <c r="F4" s="9"/>
    </row>
    <row r="5" spans="2:7" s="6" customFormat="1" x14ac:dyDescent="0.25">
      <c r="E5" s="9"/>
      <c r="F5" s="9"/>
    </row>
    <row r="6" spans="2:7" x14ac:dyDescent="0.25">
      <c r="C6" s="272" t="s">
        <v>40</v>
      </c>
      <c r="D6" s="272"/>
      <c r="E6" s="272" t="s">
        <v>72</v>
      </c>
      <c r="F6" s="272"/>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4">
        <v>208.4135593220339</v>
      </c>
      <c r="F10" s="155">
        <v>197.03641092327697</v>
      </c>
      <c r="G10" s="156">
        <f>E10-F10</f>
        <v>11.37714839875693</v>
      </c>
    </row>
    <row r="11" spans="2:7" x14ac:dyDescent="0.25">
      <c r="B11" s="20" t="s">
        <v>36</v>
      </c>
      <c r="C11" s="26">
        <v>2233</v>
      </c>
      <c r="D11" s="27">
        <v>1817</v>
      </c>
      <c r="E11" s="154">
        <v>209.87998208687864</v>
      </c>
      <c r="F11" s="155">
        <v>201.73417721518987</v>
      </c>
      <c r="G11" s="156">
        <f t="shared" ref="G11:G15" si="0">E11-F11</f>
        <v>8.1458048716887674</v>
      </c>
    </row>
    <row r="12" spans="2:7" x14ac:dyDescent="0.25">
      <c r="B12" s="20" t="s">
        <v>37</v>
      </c>
      <c r="C12" s="26">
        <v>2909</v>
      </c>
      <c r="D12" s="27">
        <v>2265</v>
      </c>
      <c r="E12" s="154">
        <v>210.52457889309042</v>
      </c>
      <c r="F12" s="155">
        <v>199.50066225165563</v>
      </c>
      <c r="G12" s="156">
        <f t="shared" si="0"/>
        <v>11.023916641434795</v>
      </c>
    </row>
    <row r="13" spans="2:7" x14ac:dyDescent="0.25">
      <c r="B13" s="20" t="s">
        <v>38</v>
      </c>
      <c r="C13" s="26">
        <v>3373</v>
      </c>
      <c r="D13" s="27">
        <v>2816</v>
      </c>
      <c r="E13" s="157">
        <v>221.42840201600899</v>
      </c>
      <c r="F13" s="158">
        <v>220.59055397727272</v>
      </c>
      <c r="G13" s="156">
        <f>E13-F13</f>
        <v>0.83784803873626856</v>
      </c>
    </row>
    <row r="14" spans="2:7" x14ac:dyDescent="0.25">
      <c r="B14" s="30" t="s">
        <v>39</v>
      </c>
      <c r="C14" s="31">
        <v>914</v>
      </c>
      <c r="D14" s="32">
        <v>705</v>
      </c>
      <c r="E14" s="159">
        <v>248.22975929978119</v>
      </c>
      <c r="F14" s="160">
        <v>249.10212765957448</v>
      </c>
      <c r="G14" s="156">
        <f t="shared" si="0"/>
        <v>-0.87236835979328475</v>
      </c>
    </row>
    <row r="15" spans="2:7" x14ac:dyDescent="0.25">
      <c r="B15" s="18" t="s">
        <v>0</v>
      </c>
      <c r="C15" s="34">
        <v>10321</v>
      </c>
      <c r="D15" s="35">
        <v>8376</v>
      </c>
      <c r="E15" s="161">
        <v>217.08264703032651</v>
      </c>
      <c r="F15" s="162">
        <v>210.99343361986629</v>
      </c>
      <c r="G15" s="156">
        <f t="shared" si="0"/>
        <v>6.0892134104602178</v>
      </c>
    </row>
    <row r="16" spans="2:7" x14ac:dyDescent="0.25">
      <c r="E16" s="156"/>
      <c r="F16" s="156"/>
      <c r="G16" s="156"/>
    </row>
    <row r="17" spans="2:7" s="9" customFormat="1" x14ac:dyDescent="0.25">
      <c r="E17" s="156"/>
      <c r="F17" s="156"/>
      <c r="G17" s="156"/>
    </row>
    <row r="18" spans="2:7" s="9" customFormat="1" x14ac:dyDescent="0.25">
      <c r="E18" s="156"/>
      <c r="F18" s="156"/>
      <c r="G18" s="156"/>
    </row>
    <row r="19" spans="2:7" s="9" customFormat="1" x14ac:dyDescent="0.25">
      <c r="C19" s="272" t="s">
        <v>40</v>
      </c>
      <c r="D19" s="272"/>
      <c r="E19" s="273" t="s">
        <v>72</v>
      </c>
      <c r="F19" s="273"/>
      <c r="G19" s="156"/>
    </row>
    <row r="20" spans="2:7" x14ac:dyDescent="0.25">
      <c r="E20" s="156"/>
      <c r="F20" s="156"/>
      <c r="G20" s="156"/>
    </row>
    <row r="21" spans="2:7" x14ac:dyDescent="0.25">
      <c r="B21" s="15"/>
      <c r="C21" s="21">
        <v>2019</v>
      </c>
      <c r="D21" s="22">
        <v>2016</v>
      </c>
      <c r="E21" s="163">
        <v>2019</v>
      </c>
      <c r="F21" s="162">
        <v>2016</v>
      </c>
      <c r="G21" s="156"/>
    </row>
    <row r="22" spans="2:7" x14ac:dyDescent="0.25">
      <c r="B22" s="19" t="s">
        <v>32</v>
      </c>
      <c r="C22" s="23">
        <v>5804</v>
      </c>
      <c r="D22" s="24">
        <v>4502</v>
      </c>
      <c r="E22" s="164">
        <v>216.67556857339767</v>
      </c>
      <c r="F22" s="165">
        <v>211.47245668591736</v>
      </c>
      <c r="G22" s="156">
        <f>E22-F22</f>
        <v>5.2031118874803042</v>
      </c>
    </row>
    <row r="23" spans="2:7" x14ac:dyDescent="0.25">
      <c r="B23" s="30" t="s">
        <v>31</v>
      </c>
      <c r="C23" s="31">
        <v>4517</v>
      </c>
      <c r="D23" s="32">
        <v>3874</v>
      </c>
      <c r="E23" s="166">
        <v>217.60571175558999</v>
      </c>
      <c r="F23" s="160">
        <v>210.43675787299949</v>
      </c>
      <c r="G23" s="156">
        <f t="shared" ref="G23:G24" si="1">E23-F23</f>
        <v>7.1689538825905004</v>
      </c>
    </row>
    <row r="24" spans="2:7" x14ac:dyDescent="0.25">
      <c r="B24" s="18" t="s">
        <v>0</v>
      </c>
      <c r="C24" s="34">
        <v>10321</v>
      </c>
      <c r="D24" s="35">
        <v>8376</v>
      </c>
      <c r="E24" s="167">
        <v>217.08264703032651</v>
      </c>
      <c r="F24" s="162">
        <v>210.99343361986629</v>
      </c>
      <c r="G24" s="156">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63" t="s">
        <v>76</v>
      </c>
      <c r="C2" s="263"/>
      <c r="D2" s="263"/>
      <c r="E2" s="263"/>
      <c r="F2" s="263"/>
      <c r="G2" s="263"/>
      <c r="H2" s="80"/>
    </row>
    <row r="3" spans="2:8" s="9" customFormat="1" ht="18.75" x14ac:dyDescent="0.3">
      <c r="B3" s="263" t="s">
        <v>77</v>
      </c>
      <c r="C3" s="263"/>
      <c r="D3" s="263"/>
      <c r="E3" s="263"/>
      <c r="F3" s="263"/>
      <c r="G3" s="263"/>
      <c r="H3" s="80"/>
    </row>
    <row r="4" spans="2:8" s="9" customFormat="1" x14ac:dyDescent="0.25">
      <c r="C4" s="80"/>
      <c r="D4" s="80"/>
      <c r="E4" s="80"/>
      <c r="F4" s="80"/>
      <c r="G4" s="80"/>
      <c r="H4" s="80"/>
    </row>
    <row r="7" spans="2:8" x14ac:dyDescent="0.25">
      <c r="B7" s="29" t="s">
        <v>45</v>
      </c>
      <c r="C7" s="274" t="s">
        <v>40</v>
      </c>
      <c r="D7" s="275"/>
      <c r="E7" s="276"/>
      <c r="F7" s="274" t="s">
        <v>41</v>
      </c>
      <c r="G7" s="275"/>
      <c r="H7" s="276"/>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8">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9">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9">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9">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9">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9">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9">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9">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70">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63" t="s">
        <v>76</v>
      </c>
      <c r="C2" s="263"/>
      <c r="D2" s="263"/>
      <c r="E2" s="263"/>
      <c r="F2" s="263"/>
      <c r="G2" s="263"/>
      <c r="H2" s="263"/>
      <c r="I2" s="263"/>
    </row>
    <row r="3" spans="1:17" s="9" customFormat="1" ht="18.75" x14ac:dyDescent="0.3">
      <c r="B3" s="263" t="s">
        <v>77</v>
      </c>
      <c r="C3" s="263"/>
      <c r="D3" s="263"/>
      <c r="E3" s="263"/>
      <c r="F3" s="263"/>
      <c r="G3" s="263"/>
      <c r="H3" s="263"/>
      <c r="I3" s="263"/>
    </row>
    <row r="4" spans="1:17" s="9" customFormat="1" x14ac:dyDescent="0.25"/>
    <row r="5" spans="1:17" x14ac:dyDescent="0.25">
      <c r="B5" s="9"/>
      <c r="C5" s="9"/>
    </row>
    <row r="6" spans="1:17" x14ac:dyDescent="0.25">
      <c r="B6" s="86"/>
      <c r="C6" s="21" t="s">
        <v>32</v>
      </c>
      <c r="D6" s="22" t="s">
        <v>31</v>
      </c>
      <c r="E6" s="18">
        <v>2019</v>
      </c>
      <c r="F6" s="214" t="s">
        <v>85</v>
      </c>
      <c r="G6" s="214" t="s">
        <v>86</v>
      </c>
      <c r="H6" s="225" t="s">
        <v>87</v>
      </c>
      <c r="I6" s="172"/>
      <c r="J6" s="172" t="s">
        <v>115</v>
      </c>
      <c r="K6" s="172" t="s">
        <v>116</v>
      </c>
      <c r="L6" s="172" t="s">
        <v>117</v>
      </c>
    </row>
    <row r="7" spans="1:17" x14ac:dyDescent="0.25">
      <c r="A7" s="86"/>
      <c r="B7" s="90" t="s">
        <v>47</v>
      </c>
      <c r="C7" s="94">
        <v>1194</v>
      </c>
      <c r="D7" s="95">
        <v>416</v>
      </c>
      <c r="E7" s="96">
        <v>1610</v>
      </c>
      <c r="F7" s="220">
        <f>C7/$C$28</f>
        <v>0.17214532871972318</v>
      </c>
      <c r="G7" s="221">
        <f>D7/$C$28</f>
        <v>5.9976931949250287E-2</v>
      </c>
      <c r="H7" s="222">
        <f>E7/$E$28</f>
        <v>0.12985965478302952</v>
      </c>
      <c r="J7" s="5">
        <f>(C7-C33)/C33</f>
        <v>0.5</v>
      </c>
      <c r="K7" s="5">
        <f>(D7-D33)/D33</f>
        <v>0.45454545454545453</v>
      </c>
      <c r="L7" s="202">
        <f>(E7-E33)/E33</f>
        <v>0.4879852125693161</v>
      </c>
    </row>
    <row r="8" spans="1:17" x14ac:dyDescent="0.25">
      <c r="A8" s="86"/>
      <c r="B8" s="91" t="s">
        <v>48</v>
      </c>
      <c r="C8" s="26">
        <v>1026</v>
      </c>
      <c r="D8" s="27">
        <v>75</v>
      </c>
      <c r="E8" s="28">
        <v>1101</v>
      </c>
      <c r="F8" s="220">
        <f t="shared" ref="F8:F26" si="0">C8/$C$28</f>
        <v>0.14792387543252594</v>
      </c>
      <c r="G8" s="221">
        <f t="shared" ref="G8:G26" si="1">D8/$C$28</f>
        <v>1.0813148788927335E-2</v>
      </c>
      <c r="H8" s="222">
        <f t="shared" ref="H8:H26" si="2">E8/$E$28</f>
        <v>8.8804645910630753E-2</v>
      </c>
      <c r="J8" s="5">
        <f>(C8-C35)/C35</f>
        <v>0.52906110283159469</v>
      </c>
      <c r="K8" s="5">
        <f>(D8-D35)/D35</f>
        <v>0.5625</v>
      </c>
      <c r="L8" s="202">
        <f>(E8-E35)/E35</f>
        <v>0.53129346314325454</v>
      </c>
      <c r="O8" t="s">
        <v>103</v>
      </c>
    </row>
    <row r="9" spans="1:17" x14ac:dyDescent="0.25">
      <c r="A9" s="86"/>
      <c r="B9" s="91" t="s">
        <v>49</v>
      </c>
      <c r="C9" s="26">
        <v>54</v>
      </c>
      <c r="D9" s="27">
        <v>861</v>
      </c>
      <c r="E9" s="28">
        <v>915</v>
      </c>
      <c r="F9" s="221">
        <f t="shared" si="0"/>
        <v>7.7854671280276812E-3</v>
      </c>
      <c r="G9" s="220">
        <f t="shared" si="1"/>
        <v>0.12413494809688581</v>
      </c>
      <c r="H9" s="222">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21">
        <f t="shared" si="0"/>
        <v>8.5351787773933097E-2</v>
      </c>
      <c r="G10" s="221">
        <f t="shared" si="1"/>
        <v>1.5859284890426758E-2</v>
      </c>
      <c r="H10" s="222">
        <f t="shared" si="2"/>
        <v>5.6622035812227779E-2</v>
      </c>
      <c r="J10" s="5">
        <f>(C10-C39)/C39</f>
        <v>0.56613756613756616</v>
      </c>
      <c r="K10" s="5">
        <f>(D10-D39)/D39</f>
        <v>0.5714285714285714</v>
      </c>
      <c r="L10" s="202">
        <f>(E10-E39)/E39</f>
        <v>0.5669642857142857</v>
      </c>
      <c r="O10" s="5">
        <f>O9/E28</f>
        <v>0.61195354089369258</v>
      </c>
      <c r="Q10" t="s">
        <v>104</v>
      </c>
    </row>
    <row r="11" spans="1:17" x14ac:dyDescent="0.25">
      <c r="A11" s="86"/>
      <c r="B11" s="91" t="s">
        <v>51</v>
      </c>
      <c r="C11" s="26">
        <v>469</v>
      </c>
      <c r="D11" s="27">
        <v>184</v>
      </c>
      <c r="E11" s="28">
        <v>653</v>
      </c>
      <c r="F11" s="221">
        <f t="shared" si="0"/>
        <v>6.7618223760092272E-2</v>
      </c>
      <c r="G11" s="221">
        <f t="shared" si="1"/>
        <v>2.6528258362168398E-2</v>
      </c>
      <c r="H11" s="222">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21">
        <f t="shared" si="0"/>
        <v>1.3985005767012688E-2</v>
      </c>
      <c r="G12" s="221">
        <f t="shared" si="1"/>
        <v>6.9492502883506349E-2</v>
      </c>
      <c r="H12" s="222">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21">
        <f t="shared" si="0"/>
        <v>5.4354094579008076E-2</v>
      </c>
      <c r="G13" s="221">
        <f t="shared" si="1"/>
        <v>2.6960784313725492E-2</v>
      </c>
      <c r="H13" s="222">
        <f t="shared" si="2"/>
        <v>4.5491208259396676E-2</v>
      </c>
      <c r="J13" s="5">
        <f>(C13-C38)/C38</f>
        <v>0.11869436201780416</v>
      </c>
      <c r="K13" s="5">
        <f t="shared" ref="K13:L13" si="5">(D13-D38)/D38</f>
        <v>0.24666666666666667</v>
      </c>
      <c r="L13" s="5">
        <f t="shared" si="5"/>
        <v>0.15811088295687886</v>
      </c>
      <c r="O13" t="s">
        <v>105</v>
      </c>
    </row>
    <row r="14" spans="1:17" x14ac:dyDescent="0.25">
      <c r="A14" s="86"/>
      <c r="B14" s="91" t="s">
        <v>54</v>
      </c>
      <c r="C14" s="26">
        <v>192</v>
      </c>
      <c r="D14" s="27">
        <v>346</v>
      </c>
      <c r="E14" s="28">
        <v>538</v>
      </c>
      <c r="F14" s="221">
        <f t="shared" si="0"/>
        <v>2.768166089965398E-2</v>
      </c>
      <c r="G14" s="221">
        <f t="shared" si="1"/>
        <v>4.988465974625144E-2</v>
      </c>
      <c r="H14" s="222">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21">
        <f t="shared" si="0"/>
        <v>3.8927335640138408E-2</v>
      </c>
      <c r="G15" s="221">
        <f t="shared" si="1"/>
        <v>3.2871972318339097E-2</v>
      </c>
      <c r="H15" s="222">
        <f t="shared" si="2"/>
        <v>4.0167768994999194E-2</v>
      </c>
      <c r="J15" s="5">
        <f t="shared" si="6"/>
        <v>0.38461538461538464</v>
      </c>
      <c r="K15" s="5">
        <f>(D15-D41)/D41</f>
        <v>0.47096774193548385</v>
      </c>
      <c r="L15" s="202">
        <f>(E15-E41)/E41</f>
        <v>0.42285714285714288</v>
      </c>
      <c r="O15" s="5">
        <f>O14/E28</f>
        <v>0.78141635747701244</v>
      </c>
    </row>
    <row r="16" spans="1:17" x14ac:dyDescent="0.25">
      <c r="A16" s="86"/>
      <c r="B16" s="91" t="s">
        <v>56</v>
      </c>
      <c r="C16" s="26">
        <v>366</v>
      </c>
      <c r="D16" s="27">
        <v>61</v>
      </c>
      <c r="E16" s="28">
        <v>427</v>
      </c>
      <c r="F16" s="221">
        <f t="shared" si="0"/>
        <v>5.2768166089965395E-2</v>
      </c>
      <c r="G16" s="221">
        <f t="shared" si="1"/>
        <v>8.7946943483275669E-3</v>
      </c>
      <c r="H16" s="222">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21">
        <f t="shared" si="0"/>
        <v>9.0830449826989623E-3</v>
      </c>
      <c r="G17" s="221">
        <f t="shared" si="1"/>
        <v>3.9215686274509803E-2</v>
      </c>
      <c r="H17" s="222">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21">
        <f t="shared" si="0"/>
        <v>1.4561707035755479E-2</v>
      </c>
      <c r="G18" s="221">
        <f t="shared" si="1"/>
        <v>2.4653979238754325E-2</v>
      </c>
      <c r="H18" s="222">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21">
        <f t="shared" si="0"/>
        <v>6.487889273356401E-3</v>
      </c>
      <c r="G19" s="221">
        <f t="shared" si="1"/>
        <v>2.5807381776239906E-2</v>
      </c>
      <c r="H19" s="222">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21">
        <f t="shared" si="0"/>
        <v>2.768166089965398E-2</v>
      </c>
      <c r="G20" s="221">
        <f t="shared" si="1"/>
        <v>4.4694348327566323E-3</v>
      </c>
      <c r="H20" s="222">
        <f t="shared" si="2"/>
        <v>1.7986772060009679E-2</v>
      </c>
      <c r="J20" s="5">
        <f>(C20-C48)/C48</f>
        <v>0.56097560975609762</v>
      </c>
      <c r="K20" s="5">
        <f>(D20-D48)/D48</f>
        <v>0.63157894736842102</v>
      </c>
      <c r="L20" s="202">
        <f>(E20-E48)/E48</f>
        <v>0.57042253521126762</v>
      </c>
    </row>
    <row r="21" spans="1:12" x14ac:dyDescent="0.25">
      <c r="A21" s="86"/>
      <c r="B21" s="91" t="s">
        <v>61</v>
      </c>
      <c r="C21" s="26">
        <v>163</v>
      </c>
      <c r="D21" s="27">
        <v>50</v>
      </c>
      <c r="E21" s="28">
        <v>213</v>
      </c>
      <c r="F21" s="221">
        <f t="shared" si="0"/>
        <v>2.3500576701268743E-2</v>
      </c>
      <c r="G21" s="221">
        <f t="shared" si="1"/>
        <v>7.2087658592848904E-3</v>
      </c>
      <c r="H21" s="222">
        <f t="shared" si="2"/>
        <v>1.7180190353282786E-2</v>
      </c>
      <c r="J21" s="5">
        <f>(C21-C47)/C47</f>
        <v>0.30399999999999999</v>
      </c>
      <c r="K21" s="5">
        <f>(D21-D47)/D47</f>
        <v>0.92307692307692313</v>
      </c>
      <c r="L21" s="202">
        <f>(E21-E47)/E47</f>
        <v>0.41059602649006621</v>
      </c>
    </row>
    <row r="22" spans="1:12" x14ac:dyDescent="0.25">
      <c r="A22" s="86"/>
      <c r="B22" s="91" t="s">
        <v>62</v>
      </c>
      <c r="C22" s="26">
        <v>90</v>
      </c>
      <c r="D22" s="27">
        <v>110</v>
      </c>
      <c r="E22" s="28">
        <v>200</v>
      </c>
      <c r="F22" s="221">
        <f t="shared" si="0"/>
        <v>1.2975778546712802E-2</v>
      </c>
      <c r="G22" s="221">
        <f t="shared" si="1"/>
        <v>1.5859284890426758E-2</v>
      </c>
      <c r="H22" s="222">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21">
        <f t="shared" si="0"/>
        <v>1.4850057670126874E-2</v>
      </c>
      <c r="G23" s="221">
        <f t="shared" si="1"/>
        <v>8.7946943483275669E-3</v>
      </c>
      <c r="H23" s="222">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21">
        <f t="shared" si="0"/>
        <v>1.1534025374855825E-3</v>
      </c>
      <c r="G24" s="221">
        <f t="shared" si="1"/>
        <v>2.2202998846597464E-2</v>
      </c>
      <c r="H24" s="222">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21">
        <f t="shared" si="0"/>
        <v>1.5570934256055362E-2</v>
      </c>
      <c r="G25" s="221">
        <f t="shared" si="1"/>
        <v>7.6412918108419835E-3</v>
      </c>
      <c r="H25" s="222">
        <f t="shared" si="2"/>
        <v>1.2985965478302951E-2</v>
      </c>
      <c r="L25" s="5"/>
    </row>
    <row r="26" spans="1:12" x14ac:dyDescent="0.25">
      <c r="A26" s="86"/>
      <c r="B26" s="93" t="s">
        <v>66</v>
      </c>
      <c r="C26" s="31">
        <v>114</v>
      </c>
      <c r="D26" s="32">
        <v>33</v>
      </c>
      <c r="E26" s="33">
        <v>147</v>
      </c>
      <c r="F26" s="221">
        <f t="shared" si="0"/>
        <v>1.6435986159169549E-2</v>
      </c>
      <c r="G26" s="221">
        <f t="shared" si="1"/>
        <v>4.7577854671280277E-3</v>
      </c>
      <c r="H26" s="222">
        <f t="shared" si="2"/>
        <v>1.1856751088885304E-2</v>
      </c>
      <c r="L26" s="5"/>
    </row>
    <row r="27" spans="1:12" s="9" customFormat="1" x14ac:dyDescent="0.25">
      <c r="A27" s="86"/>
      <c r="B27" s="92" t="s">
        <v>73</v>
      </c>
      <c r="C27" s="97" t="s">
        <v>74</v>
      </c>
      <c r="D27" s="98" t="s">
        <v>74</v>
      </c>
      <c r="E27" s="99">
        <f>E28-SUM(E7:E26)</f>
        <v>2710</v>
      </c>
      <c r="F27" s="223"/>
      <c r="G27" s="223"/>
      <c r="H27" s="224"/>
      <c r="L27" s="5"/>
    </row>
    <row r="28" spans="1:12" x14ac:dyDescent="0.25">
      <c r="A28" s="86"/>
      <c r="B28" s="89" t="s">
        <v>33</v>
      </c>
      <c r="C28" s="34">
        <v>6936</v>
      </c>
      <c r="D28" s="35">
        <v>5462</v>
      </c>
      <c r="E28" s="36">
        <v>12398</v>
      </c>
      <c r="F28" s="219">
        <v>1</v>
      </c>
      <c r="G28" s="219">
        <v>1</v>
      </c>
      <c r="H28" s="219">
        <v>1</v>
      </c>
      <c r="L28" s="5">
        <f>(E28-E54)/E54</f>
        <v>0.31209651815006878</v>
      </c>
    </row>
    <row r="32" spans="1:12" x14ac:dyDescent="0.25">
      <c r="B32" s="86"/>
      <c r="C32" s="21" t="s">
        <v>32</v>
      </c>
      <c r="D32" s="22" t="s">
        <v>31</v>
      </c>
      <c r="E32" s="18">
        <v>2016</v>
      </c>
      <c r="F32" s="87"/>
      <c r="G32" s="87"/>
      <c r="H32" s="87" t="s">
        <v>90</v>
      </c>
      <c r="I32" s="9"/>
      <c r="J32" s="9" t="s">
        <v>91</v>
      </c>
      <c r="K32" s="9" t="s">
        <v>88</v>
      </c>
      <c r="L32" s="9" t="s">
        <v>89</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7">
        <v>16628.490000000002</v>
      </c>
      <c r="H34" s="183">
        <f t="shared" si="15"/>
        <v>2.2852345582791943E-3</v>
      </c>
      <c r="I34" s="177">
        <v>118825.29</v>
      </c>
      <c r="J34" s="197">
        <f t="shared" si="16"/>
        <v>6.8419778314868836E-3</v>
      </c>
      <c r="K34" s="179">
        <v>135453</v>
      </c>
      <c r="L34" s="1">
        <f t="shared" ref="L34:L39" si="17">E34/K34</f>
        <v>6.2826220164928052E-3</v>
      </c>
    </row>
    <row r="35" spans="2:12" x14ac:dyDescent="0.25">
      <c r="B35" s="91" t="s">
        <v>48</v>
      </c>
      <c r="C35" s="26">
        <v>671</v>
      </c>
      <c r="D35" s="27">
        <v>48</v>
      </c>
      <c r="E35" s="28">
        <v>719</v>
      </c>
      <c r="F35" s="88"/>
      <c r="G35" s="177">
        <v>119612.51</v>
      </c>
      <c r="H35" s="176">
        <f t="shared" si="15"/>
        <v>5.6097811173764353E-3</v>
      </c>
      <c r="I35" s="177">
        <v>20307.16</v>
      </c>
      <c r="J35" s="1">
        <f t="shared" si="16"/>
        <v>2.3636983211832675E-3</v>
      </c>
      <c r="K35" s="180">
        <v>139919</v>
      </c>
      <c r="L35" s="1">
        <f t="shared" si="17"/>
        <v>5.13868738341469E-3</v>
      </c>
    </row>
    <row r="36" spans="2:12" x14ac:dyDescent="0.25">
      <c r="B36" s="91" t="s">
        <v>51</v>
      </c>
      <c r="C36" s="26">
        <v>386</v>
      </c>
      <c r="D36" s="27">
        <v>159</v>
      </c>
      <c r="E36" s="28">
        <v>545</v>
      </c>
      <c r="F36" s="88"/>
      <c r="G36" s="178">
        <v>21677.42</v>
      </c>
      <c r="H36" s="184">
        <f t="shared" si="15"/>
        <v>1.7806547089090862E-2</v>
      </c>
      <c r="I36" s="178">
        <v>18360.73</v>
      </c>
      <c r="J36" s="174">
        <f t="shared" si="16"/>
        <v>8.6597864028282109E-3</v>
      </c>
      <c r="K36" s="181">
        <v>40038</v>
      </c>
      <c r="L36" s="174">
        <f t="shared" si="17"/>
        <v>1.3612068534891853E-2</v>
      </c>
    </row>
    <row r="37" spans="2:12" x14ac:dyDescent="0.25">
      <c r="B37" s="91" t="s">
        <v>52</v>
      </c>
      <c r="C37" s="26">
        <v>86</v>
      </c>
      <c r="D37" s="27">
        <v>412</v>
      </c>
      <c r="E37" s="28">
        <v>498</v>
      </c>
      <c r="F37" s="88"/>
      <c r="G37" s="177">
        <v>17288.91</v>
      </c>
      <c r="H37" s="176">
        <f t="shared" si="15"/>
        <v>4.9742869851251469E-3</v>
      </c>
      <c r="I37" s="177">
        <v>68835.41</v>
      </c>
      <c r="J37" s="1">
        <f t="shared" si="16"/>
        <v>5.9852915817600267E-3</v>
      </c>
      <c r="K37" s="181">
        <v>86124</v>
      </c>
      <c r="L37" s="1">
        <f t="shared" si="17"/>
        <v>5.7823603176814821E-3</v>
      </c>
    </row>
    <row r="38" spans="2:12" ht="15.75" thickBot="1" x14ac:dyDescent="0.3">
      <c r="B38" s="91" t="s">
        <v>53</v>
      </c>
      <c r="C38" s="26">
        <v>337</v>
      </c>
      <c r="D38" s="27">
        <v>150</v>
      </c>
      <c r="E38" s="28">
        <v>487</v>
      </c>
      <c r="F38" s="88"/>
      <c r="G38" s="177">
        <v>35543.730000000003</v>
      </c>
      <c r="H38" s="185">
        <f t="shared" si="15"/>
        <v>9.4812784139424872E-3</v>
      </c>
      <c r="I38" s="177">
        <v>35878.480000000003</v>
      </c>
      <c r="J38" s="1">
        <f t="shared" si="16"/>
        <v>4.1807791188478438E-3</v>
      </c>
      <c r="K38" s="181">
        <v>71423</v>
      </c>
      <c r="L38" s="198">
        <f t="shared" si="17"/>
        <v>6.8185318454839477E-3</v>
      </c>
    </row>
    <row r="39" spans="2:12" x14ac:dyDescent="0.25">
      <c r="B39" s="91" t="s">
        <v>50</v>
      </c>
      <c r="C39" s="26">
        <v>378</v>
      </c>
      <c r="D39" s="27">
        <v>70</v>
      </c>
      <c r="E39" s="28">
        <v>448</v>
      </c>
      <c r="F39" s="88"/>
      <c r="G39" s="177">
        <v>52009.61</v>
      </c>
      <c r="H39" s="176">
        <f t="shared" si="15"/>
        <v>7.2678876076940398E-3</v>
      </c>
      <c r="I39" s="177">
        <v>13635.52</v>
      </c>
      <c r="J39" s="1">
        <f t="shared" si="16"/>
        <v>5.1336509352045241E-3</v>
      </c>
      <c r="K39" s="182">
        <v>65645</v>
      </c>
      <c r="L39" s="197">
        <f t="shared" si="17"/>
        <v>6.8245867925965419E-3</v>
      </c>
    </row>
    <row r="40" spans="2:12" x14ac:dyDescent="0.25">
      <c r="B40" s="91" t="s">
        <v>54</v>
      </c>
      <c r="C40" s="26">
        <v>162</v>
      </c>
      <c r="D40" s="27">
        <v>284</v>
      </c>
      <c r="E40" s="28">
        <v>446</v>
      </c>
      <c r="F40" s="88"/>
      <c r="G40" s="9">
        <v>39282.01</v>
      </c>
      <c r="H40" s="176">
        <f t="shared" si="15"/>
        <v>4.1240252217236333E-3</v>
      </c>
      <c r="I40" s="156">
        <v>73103.45</v>
      </c>
      <c r="J40" s="1">
        <f t="shared" si="16"/>
        <v>3.8849055687522273E-3</v>
      </c>
      <c r="K40" s="156">
        <f>G40+I40</f>
        <v>112385.45999999999</v>
      </c>
      <c r="L40" s="173">
        <f t="shared" ref="L40:L53" si="18">E40/K40</f>
        <v>3.9684848911950002E-3</v>
      </c>
    </row>
    <row r="41" spans="2:12" x14ac:dyDescent="0.25">
      <c r="B41" s="91" t="s">
        <v>55</v>
      </c>
      <c r="C41" s="26">
        <v>195</v>
      </c>
      <c r="D41" s="27">
        <v>155</v>
      </c>
      <c r="E41" s="28">
        <v>350</v>
      </c>
      <c r="F41" s="88"/>
      <c r="G41" s="9">
        <v>24455.68</v>
      </c>
      <c r="H41" s="176">
        <f t="shared" si="15"/>
        <v>7.9736077671935524E-3</v>
      </c>
      <c r="I41" s="9">
        <v>30006.13</v>
      </c>
      <c r="J41" s="1">
        <f t="shared" si="16"/>
        <v>5.1656111601196151E-3</v>
      </c>
      <c r="K41">
        <f>G41+I41</f>
        <v>54461.81</v>
      </c>
      <c r="L41" s="173">
        <f t="shared" si="18"/>
        <v>6.4265216304783112E-3</v>
      </c>
    </row>
    <row r="42" spans="2:12" x14ac:dyDescent="0.25">
      <c r="B42" s="91" t="s">
        <v>56</v>
      </c>
      <c r="C42" s="26">
        <v>264</v>
      </c>
      <c r="D42" s="27">
        <v>57</v>
      </c>
      <c r="E42" s="28">
        <v>321</v>
      </c>
      <c r="F42" s="88"/>
      <c r="G42" s="9">
        <v>72265.89</v>
      </c>
      <c r="H42" s="176">
        <f t="shared" si="15"/>
        <v>3.6531757928948221E-3</v>
      </c>
      <c r="I42" s="9">
        <v>19731.57</v>
      </c>
      <c r="J42" s="1">
        <f t="shared" si="16"/>
        <v>2.8887716486827963E-3</v>
      </c>
      <c r="K42">
        <f>G42+I42</f>
        <v>91997.459999999992</v>
      </c>
      <c r="L42" s="173">
        <f t="shared" si="18"/>
        <v>3.4892267677825023E-3</v>
      </c>
    </row>
    <row r="43" spans="2:12" x14ac:dyDescent="0.25">
      <c r="B43" s="91" t="s">
        <v>57</v>
      </c>
      <c r="C43" s="26">
        <v>81</v>
      </c>
      <c r="D43" s="27">
        <v>204</v>
      </c>
      <c r="E43" s="28">
        <v>285</v>
      </c>
      <c r="F43" s="88"/>
      <c r="G43" s="177">
        <v>12145.87</v>
      </c>
      <c r="H43" s="176">
        <f t="shared" si="15"/>
        <v>6.6689335551920114E-3</v>
      </c>
      <c r="I43" s="177">
        <v>46473.47</v>
      </c>
      <c r="J43" s="1">
        <f t="shared" si="16"/>
        <v>4.3896012068821199E-3</v>
      </c>
      <c r="K43" s="179">
        <v>58619</v>
      </c>
      <c r="L43" s="173">
        <f t="shared" si="18"/>
        <v>4.8619048431395966E-3</v>
      </c>
    </row>
    <row r="44" spans="2:12" x14ac:dyDescent="0.25">
      <c r="B44" s="91" t="s">
        <v>58</v>
      </c>
      <c r="C44" s="26">
        <v>73</v>
      </c>
      <c r="D44" s="27">
        <v>130</v>
      </c>
      <c r="E44" s="28">
        <v>203</v>
      </c>
      <c r="F44" s="88"/>
      <c r="G44" s="177">
        <v>10498.22</v>
      </c>
      <c r="H44" s="176">
        <f t="shared" si="15"/>
        <v>6.9535597463189006E-3</v>
      </c>
      <c r="I44" s="177">
        <v>23231.68</v>
      </c>
      <c r="J44" s="175">
        <f t="shared" si="16"/>
        <v>5.5958071047810575E-3</v>
      </c>
      <c r="K44" s="179">
        <v>33730</v>
      </c>
      <c r="L44" s="1">
        <f t="shared" si="18"/>
        <v>6.0183812629706493E-3</v>
      </c>
    </row>
    <row r="45" spans="2:12" x14ac:dyDescent="0.25">
      <c r="B45" s="91" t="s">
        <v>59</v>
      </c>
      <c r="C45" s="26">
        <v>28</v>
      </c>
      <c r="D45" s="27">
        <v>164</v>
      </c>
      <c r="E45" s="28">
        <v>192</v>
      </c>
      <c r="F45" s="88"/>
      <c r="G45" s="9">
        <v>9790.18</v>
      </c>
      <c r="H45" s="176">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6">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5">
        <f t="shared" si="15"/>
        <v>9.1900952829078921E-3</v>
      </c>
      <c r="I47" s="9">
        <v>8253.15</v>
      </c>
      <c r="J47" s="1">
        <f t="shared" si="16"/>
        <v>3.1503123049986975E-3</v>
      </c>
      <c r="K47">
        <f t="shared" si="19"/>
        <v>21854.75</v>
      </c>
      <c r="L47" s="197">
        <f t="shared" si="18"/>
        <v>6.9092531371898556E-3</v>
      </c>
    </row>
    <row r="48" spans="2:12" x14ac:dyDescent="0.25">
      <c r="B48" s="91" t="s">
        <v>60</v>
      </c>
      <c r="C48" s="26">
        <v>123</v>
      </c>
      <c r="D48" s="27">
        <v>19</v>
      </c>
      <c r="E48" s="28">
        <v>142</v>
      </c>
      <c r="F48" s="88"/>
      <c r="G48" s="9">
        <v>18405.04</v>
      </c>
      <c r="H48" s="176">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6">
        <f t="shared" si="15"/>
        <v>2.3280610510730032E-3</v>
      </c>
      <c r="I49" s="9">
        <v>17839.43</v>
      </c>
      <c r="J49" s="197">
        <f t="shared" si="16"/>
        <v>7.455395155562706E-3</v>
      </c>
      <c r="K49">
        <f t="shared" si="19"/>
        <v>19987.14</v>
      </c>
      <c r="L49" s="199">
        <f t="shared" si="18"/>
        <v>6.9044395546336299E-3</v>
      </c>
    </row>
    <row r="50" spans="2:12" x14ac:dyDescent="0.25">
      <c r="B50" s="91" t="s">
        <v>67</v>
      </c>
      <c r="C50" s="26">
        <v>85</v>
      </c>
      <c r="D50" s="27">
        <v>52</v>
      </c>
      <c r="E50" s="28">
        <v>137</v>
      </c>
      <c r="F50" s="88"/>
      <c r="G50" s="9">
        <v>19509.29</v>
      </c>
      <c r="H50" s="176">
        <f t="shared" si="15"/>
        <v>4.356898687753373E-3</v>
      </c>
      <c r="I50" s="9">
        <v>12873.55</v>
      </c>
      <c r="J50" s="1">
        <f t="shared" si="16"/>
        <v>4.0392898617708402E-3</v>
      </c>
      <c r="K50">
        <f t="shared" si="19"/>
        <v>32382.84</v>
      </c>
      <c r="L50" s="173">
        <f t="shared" si="18"/>
        <v>4.2306357317641067E-3</v>
      </c>
    </row>
    <row r="51" spans="2:12" x14ac:dyDescent="0.25">
      <c r="B51" s="91" t="s">
        <v>63</v>
      </c>
      <c r="C51" s="26">
        <v>78</v>
      </c>
      <c r="D51" s="27">
        <v>57</v>
      </c>
      <c r="E51" s="28">
        <v>135</v>
      </c>
      <c r="F51" s="88"/>
      <c r="G51" s="9">
        <v>14693.55</v>
      </c>
      <c r="H51" s="176">
        <f t="shared" si="15"/>
        <v>5.3084516675684229E-3</v>
      </c>
      <c r="I51" s="9">
        <v>14364.83</v>
      </c>
      <c r="J51" s="1">
        <f t="shared" si="16"/>
        <v>3.9680246825058146E-3</v>
      </c>
      <c r="K51">
        <f t="shared" si="19"/>
        <v>29058.379999999997</v>
      </c>
      <c r="L51" s="173">
        <f t="shared" si="18"/>
        <v>4.6458198977369011E-3</v>
      </c>
    </row>
    <row r="52" spans="2:12" x14ac:dyDescent="0.25">
      <c r="B52" s="93" t="s">
        <v>68</v>
      </c>
      <c r="C52" s="31">
        <v>75</v>
      </c>
      <c r="D52" s="32">
        <v>40</v>
      </c>
      <c r="E52" s="33">
        <v>115</v>
      </c>
      <c r="F52" s="88"/>
      <c r="G52" s="9">
        <v>16139.95</v>
      </c>
      <c r="H52" s="176">
        <f t="shared" si="15"/>
        <v>4.6468545441590587E-3</v>
      </c>
      <c r="I52" s="9">
        <v>11458.13</v>
      </c>
      <c r="J52" s="1">
        <f t="shared" si="16"/>
        <v>3.4909710397769971E-3</v>
      </c>
      <c r="K52">
        <f t="shared" si="19"/>
        <v>27598.080000000002</v>
      </c>
      <c r="L52" s="173">
        <f t="shared" si="18"/>
        <v>4.1669565419043637E-3</v>
      </c>
    </row>
    <row r="53" spans="2:12" s="9" customFormat="1" ht="15.75" thickBot="1" x14ac:dyDescent="0.3">
      <c r="B53" s="186" t="s">
        <v>73</v>
      </c>
      <c r="C53" s="187">
        <f>C54-SUM(C33:C52)</f>
        <v>996</v>
      </c>
      <c r="D53" s="187">
        <f t="shared" ref="D53:E53" si="20">D54-SUM(D33:D52)</f>
        <v>1037</v>
      </c>
      <c r="E53" s="187">
        <f t="shared" si="20"/>
        <v>2033</v>
      </c>
      <c r="F53" s="88"/>
      <c r="G53" s="188">
        <f>G54-SUM(G33:G52)</f>
        <v>429869.70999999985</v>
      </c>
      <c r="H53" s="189">
        <f t="shared" si="15"/>
        <v>2.3169811150453015E-3</v>
      </c>
      <c r="I53" s="190">
        <f>I54-SUM(I33:I52)</f>
        <v>547315.22</v>
      </c>
      <c r="J53" s="191">
        <f t="shared" si="16"/>
        <v>1.8947033850072726E-3</v>
      </c>
      <c r="K53" s="192">
        <f>K54-SUM(K33:K52)</f>
        <v>977186.47</v>
      </c>
      <c r="L53" s="193">
        <f t="shared" si="18"/>
        <v>2.0804626981787825E-3</v>
      </c>
    </row>
    <row r="54" spans="2:12" ht="15.75" thickBot="1" x14ac:dyDescent="0.3">
      <c r="B54" s="89" t="s">
        <v>33</v>
      </c>
      <c r="C54" s="34">
        <v>5058</v>
      </c>
      <c r="D54" s="35">
        <v>4391</v>
      </c>
      <c r="E54" s="36">
        <v>9449</v>
      </c>
      <c r="F54" s="88"/>
      <c r="G54" s="194">
        <v>1075441.3099999998</v>
      </c>
      <c r="H54" s="195">
        <f t="shared" si="15"/>
        <v>4.7031855229738209E-3</v>
      </c>
      <c r="I54" s="122">
        <v>1214634.26</v>
      </c>
      <c r="J54" s="196">
        <f t="shared" si="16"/>
        <v>3.6150799830065718E-3</v>
      </c>
      <c r="K54" s="171">
        <v>2290075.61</v>
      </c>
      <c r="L54" s="237">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63" t="s">
        <v>76</v>
      </c>
      <c r="C2" s="263"/>
      <c r="D2" s="263"/>
      <c r="E2" s="263"/>
      <c r="F2" s="263"/>
      <c r="G2" s="263"/>
      <c r="H2" s="263"/>
      <c r="I2" s="263"/>
    </row>
    <row r="3" spans="2:23" s="9" customFormat="1" ht="18.75" x14ac:dyDescent="0.3">
      <c r="B3" s="263" t="s">
        <v>77</v>
      </c>
      <c r="C3" s="263"/>
      <c r="D3" s="263"/>
      <c r="E3" s="263"/>
      <c r="F3" s="263"/>
      <c r="G3" s="263"/>
      <c r="H3" s="263"/>
      <c r="I3" s="263"/>
    </row>
    <row r="4" spans="2:23" x14ac:dyDescent="0.25">
      <c r="B4" s="9"/>
    </row>
    <row r="5" spans="2:23" x14ac:dyDescent="0.25">
      <c r="B5" s="86"/>
      <c r="C5" s="21" t="s">
        <v>34</v>
      </c>
      <c r="D5" s="56" t="s">
        <v>35</v>
      </c>
      <c r="E5" s="56" t="s">
        <v>36</v>
      </c>
      <c r="F5" s="56" t="s">
        <v>37</v>
      </c>
      <c r="G5" s="56" t="s">
        <v>38</v>
      </c>
      <c r="H5" s="22" t="s">
        <v>39</v>
      </c>
      <c r="I5" s="18" t="s">
        <v>1</v>
      </c>
      <c r="J5" s="172" t="s">
        <v>92</v>
      </c>
      <c r="K5" s="172" t="s">
        <v>93</v>
      </c>
      <c r="L5" s="172" t="s">
        <v>94</v>
      </c>
      <c r="M5" s="172" t="s">
        <v>95</v>
      </c>
      <c r="N5" s="172" t="s">
        <v>96</v>
      </c>
      <c r="P5" s="172" t="s">
        <v>92</v>
      </c>
      <c r="Q5" s="172" t="s">
        <v>93</v>
      </c>
      <c r="R5" s="208" t="s">
        <v>98</v>
      </c>
      <c r="S5" s="172" t="s">
        <v>94</v>
      </c>
      <c r="T5" s="172" t="s">
        <v>95</v>
      </c>
      <c r="U5" s="172" t="s">
        <v>96</v>
      </c>
      <c r="V5" s="208" t="s">
        <v>99</v>
      </c>
      <c r="W5" s="172" t="s">
        <v>97</v>
      </c>
    </row>
    <row r="6" spans="2:23" x14ac:dyDescent="0.25">
      <c r="B6" s="90" t="s">
        <v>47</v>
      </c>
      <c r="C6" s="94" t="s">
        <v>43</v>
      </c>
      <c r="D6" s="100">
        <v>246</v>
      </c>
      <c r="E6" s="100">
        <v>448</v>
      </c>
      <c r="F6" s="100">
        <v>409</v>
      </c>
      <c r="G6" s="100">
        <v>405</v>
      </c>
      <c r="H6" s="95">
        <v>102</v>
      </c>
      <c r="I6" s="96">
        <v>1610</v>
      </c>
      <c r="J6" s="202">
        <f>D6/$D$27</f>
        <v>0.23631123919308358</v>
      </c>
      <c r="K6" s="202">
        <f>E6/$E$27</f>
        <v>0.17191097467382963</v>
      </c>
      <c r="L6" s="202">
        <f>F6/$F$27</f>
        <v>0.12300751879699248</v>
      </c>
      <c r="M6" s="202">
        <f>G6/$G$27</f>
        <v>0.10289634146341463</v>
      </c>
      <c r="N6" s="201">
        <f t="shared" ref="N6:N25" si="0">H6/$H$27</f>
        <v>6.8733153638814021E-2</v>
      </c>
      <c r="P6" s="203">
        <f>D6/$I6</f>
        <v>0.15279503105590062</v>
      </c>
      <c r="Q6" s="203">
        <f>E6/$I6</f>
        <v>0.27826086956521739</v>
      </c>
      <c r="R6" s="209">
        <f>P6+Q6</f>
        <v>0.43105590062111798</v>
      </c>
      <c r="S6" s="5">
        <f t="shared" ref="S6:S22" si="1">F6/$I6</f>
        <v>0.25403726708074537</v>
      </c>
      <c r="T6" s="5">
        <f t="shared" ref="T6:T22" si="2">G6/$I6</f>
        <v>0.25155279503105588</v>
      </c>
      <c r="U6" s="5">
        <f t="shared" ref="U6:U22" si="3">H6/$I6</f>
        <v>6.3354037267080748E-2</v>
      </c>
      <c r="V6" s="212">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201">
        <f t="shared" ref="K7:K27" si="6">E7/$E$27</f>
        <v>7.7129700690713732E-2</v>
      </c>
      <c r="L7" s="201">
        <f t="shared" ref="L7:L27" si="7">F7/$F$27</f>
        <v>8.8421052631578942E-2</v>
      </c>
      <c r="M7" s="201">
        <f t="shared" ref="M7:M27" si="8">G7/$G$27</f>
        <v>9.451219512195122E-2</v>
      </c>
      <c r="N7" s="202">
        <f t="shared" si="0"/>
        <v>0.10714285714285714</v>
      </c>
      <c r="P7" s="5">
        <f>D7/$I7</f>
        <v>6.8119891008174394E-2</v>
      </c>
      <c r="Q7" s="5">
        <f t="shared" ref="Q7:Q22" si="9">E7/$I7</f>
        <v>0.18256130790190736</v>
      </c>
      <c r="R7" s="210">
        <f t="shared" ref="R7:R27" si="10">P7+Q7</f>
        <v>0.25068119891008178</v>
      </c>
      <c r="S7" s="5">
        <f t="shared" si="1"/>
        <v>0.2670299727520436</v>
      </c>
      <c r="T7" s="5">
        <f t="shared" si="2"/>
        <v>0.33787465940054495</v>
      </c>
      <c r="U7" s="5">
        <f t="shared" si="3"/>
        <v>0.1444141689373297</v>
      </c>
      <c r="V7" s="207">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201">
        <f t="shared" si="6"/>
        <v>6.792018419033001E-2</v>
      </c>
      <c r="L8" s="201">
        <f t="shared" si="7"/>
        <v>7.2781954887218045E-2</v>
      </c>
      <c r="M8" s="201">
        <f t="shared" si="8"/>
        <v>8.714430894308943E-2</v>
      </c>
      <c r="N8" s="201">
        <f t="shared" si="0"/>
        <v>6.1994609164420483E-2</v>
      </c>
      <c r="P8" s="5">
        <f t="shared" ref="P8:P27" si="12">D8/$I8</f>
        <v>6.6666666666666666E-2</v>
      </c>
      <c r="Q8" s="5">
        <f t="shared" si="9"/>
        <v>0.19344262295081968</v>
      </c>
      <c r="R8" s="210">
        <f t="shared" si="10"/>
        <v>0.26010928961748636</v>
      </c>
      <c r="S8" s="5">
        <f t="shared" si="1"/>
        <v>0.2644808743169399</v>
      </c>
      <c r="T8" s="5">
        <f t="shared" si="2"/>
        <v>0.37486338797814206</v>
      </c>
      <c r="U8" s="5">
        <f t="shared" si="3"/>
        <v>0.1005464480874317</v>
      </c>
      <c r="V8" s="207">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201">
        <f t="shared" si="6"/>
        <v>4.7582501918649274E-2</v>
      </c>
      <c r="L9" s="201">
        <f t="shared" si="7"/>
        <v>6.5263157894736842E-2</v>
      </c>
      <c r="M9" s="201">
        <f t="shared" si="8"/>
        <v>5.6148373983739834E-2</v>
      </c>
      <c r="N9" s="201">
        <f t="shared" si="0"/>
        <v>6.8733153638814021E-2</v>
      </c>
      <c r="P9" s="5">
        <f t="shared" si="12"/>
        <v>5.4131054131054131E-2</v>
      </c>
      <c r="Q9" s="5">
        <f t="shared" si="9"/>
        <v>0.17663817663817663</v>
      </c>
      <c r="R9" s="210">
        <f t="shared" si="10"/>
        <v>0.23076923076923075</v>
      </c>
      <c r="S9" s="5">
        <f t="shared" si="1"/>
        <v>0.30911680911680911</v>
      </c>
      <c r="T9" s="5">
        <f t="shared" si="2"/>
        <v>0.31481481481481483</v>
      </c>
      <c r="U9" s="5">
        <f t="shared" si="3"/>
        <v>0.14529914529914531</v>
      </c>
      <c r="V9" s="207">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201">
        <f t="shared" si="6"/>
        <v>3.568687643898695E-2</v>
      </c>
      <c r="L10" s="201">
        <f t="shared" si="7"/>
        <v>5.3533834586466163E-2</v>
      </c>
      <c r="M10" s="201">
        <f t="shared" si="8"/>
        <v>6.758130081300813E-2</v>
      </c>
      <c r="N10" s="201">
        <f t="shared" si="0"/>
        <v>6.1320754716981132E-2</v>
      </c>
      <c r="P10" s="5">
        <f t="shared" si="12"/>
        <v>3.8284839203675342E-2</v>
      </c>
      <c r="Q10" s="5">
        <f t="shared" si="9"/>
        <v>0.14241960183767227</v>
      </c>
      <c r="R10" s="212">
        <f t="shared" si="10"/>
        <v>0.18070444104134761</v>
      </c>
      <c r="S10" s="5">
        <f t="shared" si="1"/>
        <v>0.27258805513016843</v>
      </c>
      <c r="T10" s="203">
        <f t="shared" si="2"/>
        <v>0.40735068912710565</v>
      </c>
      <c r="U10" s="5">
        <f t="shared" si="3"/>
        <v>0.13935681470137826</v>
      </c>
      <c r="V10" s="209">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201">
        <f t="shared" si="6"/>
        <v>5.0652340752110517E-2</v>
      </c>
      <c r="L11" s="201">
        <f t="shared" si="7"/>
        <v>4.0300751879699247E-2</v>
      </c>
      <c r="M11" s="201">
        <f t="shared" si="8"/>
        <v>5.1321138211382115E-2</v>
      </c>
      <c r="N11" s="201">
        <f t="shared" si="0"/>
        <v>5.8625336927223722E-2</v>
      </c>
      <c r="P11" s="5">
        <f t="shared" si="12"/>
        <v>4.145077720207254E-2</v>
      </c>
      <c r="Q11" s="5">
        <f t="shared" si="9"/>
        <v>0.22797927461139897</v>
      </c>
      <c r="R11" s="210">
        <f t="shared" si="10"/>
        <v>0.26943005181347152</v>
      </c>
      <c r="S11" s="5">
        <f t="shared" si="1"/>
        <v>0.23143350604490501</v>
      </c>
      <c r="T11" s="5">
        <f t="shared" si="2"/>
        <v>0.34887737478411052</v>
      </c>
      <c r="U11" s="5">
        <f t="shared" si="3"/>
        <v>0.15025906735751296</v>
      </c>
      <c r="V11" s="207">
        <f t="shared" si="11"/>
        <v>0.49913644214162345</v>
      </c>
      <c r="W11" s="5">
        <f t="shared" si="4"/>
        <v>1</v>
      </c>
    </row>
    <row r="12" spans="2:23" x14ac:dyDescent="0.25">
      <c r="B12" s="91" t="s">
        <v>53</v>
      </c>
      <c r="C12" s="26" t="s">
        <v>43</v>
      </c>
      <c r="D12" s="101">
        <v>107</v>
      </c>
      <c r="E12" s="101">
        <v>127</v>
      </c>
      <c r="F12" s="101">
        <v>139</v>
      </c>
      <c r="G12" s="101">
        <v>136</v>
      </c>
      <c r="H12" s="27">
        <v>52</v>
      </c>
      <c r="I12" s="28">
        <v>564</v>
      </c>
      <c r="J12" s="200">
        <f t="shared" si="5"/>
        <v>0.10278578290105668</v>
      </c>
      <c r="K12" s="201">
        <f t="shared" si="6"/>
        <v>4.8733691481197237E-2</v>
      </c>
      <c r="L12" s="201">
        <f t="shared" si="7"/>
        <v>4.180451127819549E-2</v>
      </c>
      <c r="M12" s="201">
        <f t="shared" si="8"/>
        <v>3.4552845528455285E-2</v>
      </c>
      <c r="N12" s="201">
        <f t="shared" si="0"/>
        <v>3.5040431266846361E-2</v>
      </c>
      <c r="P12" s="203">
        <f t="shared" si="12"/>
        <v>0.18971631205673758</v>
      </c>
      <c r="Q12" s="5">
        <f t="shared" si="9"/>
        <v>0.225177304964539</v>
      </c>
      <c r="R12" s="209">
        <f t="shared" si="10"/>
        <v>0.41489361702127658</v>
      </c>
      <c r="S12" s="5">
        <f t="shared" si="1"/>
        <v>0.24645390070921985</v>
      </c>
      <c r="T12" s="5">
        <f t="shared" si="2"/>
        <v>0.24113475177304963</v>
      </c>
      <c r="U12" s="5">
        <f t="shared" si="3"/>
        <v>9.2198581560283682E-2</v>
      </c>
      <c r="V12" s="212">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201">
        <f t="shared" si="6"/>
        <v>4.4512663085188024E-2</v>
      </c>
      <c r="L13" s="201">
        <f t="shared" si="7"/>
        <v>4.8721804511278194E-2</v>
      </c>
      <c r="M13" s="201">
        <f t="shared" si="8"/>
        <v>4.4207317073170729E-2</v>
      </c>
      <c r="N13" s="201">
        <f t="shared" si="0"/>
        <v>3.7735849056603772E-2</v>
      </c>
      <c r="P13" s="5">
        <f t="shared" si="12"/>
        <v>5.5762081784386616E-2</v>
      </c>
      <c r="Q13" s="5">
        <f t="shared" si="9"/>
        <v>0.21561338289962825</v>
      </c>
      <c r="R13" s="210">
        <f t="shared" si="10"/>
        <v>0.27137546468401486</v>
      </c>
      <c r="S13" s="5">
        <f t="shared" si="1"/>
        <v>0.30111524163568776</v>
      </c>
      <c r="T13" s="5">
        <f t="shared" si="2"/>
        <v>0.32342007434944237</v>
      </c>
      <c r="U13" s="5">
        <f t="shared" si="3"/>
        <v>0.10408921933085502</v>
      </c>
      <c r="V13" s="207">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201">
        <f t="shared" si="6"/>
        <v>4.0291634689178818E-2</v>
      </c>
      <c r="L14" s="201">
        <f t="shared" si="7"/>
        <v>4.06015037593985E-2</v>
      </c>
      <c r="M14" s="201">
        <f t="shared" si="8"/>
        <v>3.6839430894308946E-2</v>
      </c>
      <c r="N14" s="201">
        <f t="shared" si="0"/>
        <v>3.7735849056603772E-2</v>
      </c>
      <c r="P14" s="5">
        <f t="shared" si="12"/>
        <v>0.11044176706827309</v>
      </c>
      <c r="Q14" s="5">
        <f t="shared" si="9"/>
        <v>0.21084337349397592</v>
      </c>
      <c r="R14" s="210">
        <f t="shared" si="10"/>
        <v>0.32128514056224899</v>
      </c>
      <c r="S14" s="5">
        <f t="shared" si="1"/>
        <v>0.27108433734939757</v>
      </c>
      <c r="T14" s="5">
        <f t="shared" si="2"/>
        <v>0.29116465863453816</v>
      </c>
      <c r="U14" s="5">
        <f t="shared" si="3"/>
        <v>0.11244979919678715</v>
      </c>
      <c r="V14" s="207">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201">
        <f t="shared" si="6"/>
        <v>3.7221795855717575E-2</v>
      </c>
      <c r="L15" s="201">
        <f t="shared" si="7"/>
        <v>3.8195488721804512E-2</v>
      </c>
      <c r="M15" s="201">
        <f t="shared" si="8"/>
        <v>3.3282520325203249E-2</v>
      </c>
      <c r="N15" s="201">
        <f t="shared" si="0"/>
        <v>3.0323450134770891E-2</v>
      </c>
      <c r="P15" s="5">
        <f t="shared" si="12"/>
        <v>6.323185011709602E-2</v>
      </c>
      <c r="Q15" s="5">
        <f t="shared" si="9"/>
        <v>0.22716627634660422</v>
      </c>
      <c r="R15" s="210">
        <f t="shared" si="10"/>
        <v>0.29039812646370022</v>
      </c>
      <c r="S15" s="5">
        <f t="shared" si="1"/>
        <v>0.29742388758782201</v>
      </c>
      <c r="T15" s="5">
        <f t="shared" si="2"/>
        <v>0.30679156908665106</v>
      </c>
      <c r="U15" s="5">
        <f t="shared" si="3"/>
        <v>0.1053864168618267</v>
      </c>
      <c r="V15" s="207">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201">
        <f t="shared" si="6"/>
        <v>2.4558710667689946E-2</v>
      </c>
      <c r="L16" s="201">
        <f t="shared" si="7"/>
        <v>2.4661654135338346E-2</v>
      </c>
      <c r="M16" s="201">
        <f t="shared" si="8"/>
        <v>3.4298780487804881E-2</v>
      </c>
      <c r="N16" s="201">
        <f t="shared" si="0"/>
        <v>2.8975741239892182E-2</v>
      </c>
      <c r="P16" s="5">
        <f t="shared" si="12"/>
        <v>3.2835820895522387E-2</v>
      </c>
      <c r="Q16" s="5">
        <f t="shared" si="9"/>
        <v>0.19104477611940299</v>
      </c>
      <c r="R16" s="210">
        <f t="shared" si="10"/>
        <v>0.22388059701492538</v>
      </c>
      <c r="S16" s="5">
        <f t="shared" si="1"/>
        <v>0.24477611940298508</v>
      </c>
      <c r="T16" s="203">
        <f t="shared" si="2"/>
        <v>0.40298507462686567</v>
      </c>
      <c r="U16" s="5">
        <f t="shared" si="3"/>
        <v>0.12835820895522387</v>
      </c>
      <c r="V16" s="209">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201">
        <f t="shared" si="6"/>
        <v>2.8396009209516501E-2</v>
      </c>
      <c r="L17" s="201">
        <f t="shared" si="7"/>
        <v>2.4962406015037596E-2</v>
      </c>
      <c r="M17" s="201">
        <f t="shared" si="8"/>
        <v>1.7276422764227643E-2</v>
      </c>
      <c r="N17" s="201">
        <f t="shared" si="0"/>
        <v>1.5498652291105121E-2</v>
      </c>
      <c r="P17" s="5">
        <f t="shared" si="12"/>
        <v>8.8235294117647065E-2</v>
      </c>
      <c r="Q17" s="203">
        <f t="shared" si="9"/>
        <v>0.27205882352941174</v>
      </c>
      <c r="R17" s="210">
        <f t="shared" si="10"/>
        <v>0.36029411764705882</v>
      </c>
      <c r="S17" s="5">
        <f t="shared" si="1"/>
        <v>0.30514705882352944</v>
      </c>
      <c r="T17" s="5">
        <f t="shared" si="2"/>
        <v>0.25</v>
      </c>
      <c r="U17" s="5">
        <f t="shared" si="3"/>
        <v>8.455882352941177E-2</v>
      </c>
      <c r="V17" s="212">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201">
        <f t="shared" si="6"/>
        <v>2.5326170376055258E-2</v>
      </c>
      <c r="L18" s="201">
        <f t="shared" si="7"/>
        <v>1.5037593984962405E-2</v>
      </c>
      <c r="M18" s="201">
        <f t="shared" si="8"/>
        <v>1.5497967479674796E-2</v>
      </c>
      <c r="N18" s="201">
        <f t="shared" si="0"/>
        <v>1.4150943396226415E-2</v>
      </c>
      <c r="P18" s="5">
        <f t="shared" si="12"/>
        <v>0.11607142857142858</v>
      </c>
      <c r="Q18" s="203">
        <f t="shared" si="9"/>
        <v>0.29464285714285715</v>
      </c>
      <c r="R18" s="209">
        <f t="shared" si="10"/>
        <v>0.4107142857142857</v>
      </c>
      <c r="S18" s="5">
        <f t="shared" si="1"/>
        <v>0.22321428571428573</v>
      </c>
      <c r="T18" s="5">
        <f t="shared" si="2"/>
        <v>0.27232142857142855</v>
      </c>
      <c r="U18" s="5">
        <f t="shared" si="3"/>
        <v>9.375E-2</v>
      </c>
      <c r="V18" s="207">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201">
        <f t="shared" si="6"/>
        <v>2.0721412125863391E-2</v>
      </c>
      <c r="L19" s="201">
        <f t="shared" si="7"/>
        <v>1.593984962406015E-2</v>
      </c>
      <c r="M19" s="201">
        <f t="shared" si="8"/>
        <v>1.6514227642276422E-2</v>
      </c>
      <c r="N19" s="201">
        <f t="shared" si="0"/>
        <v>7.4123989218328841E-3</v>
      </c>
      <c r="P19" s="203">
        <f t="shared" si="12"/>
        <v>0.17937219730941703</v>
      </c>
      <c r="Q19" s="5">
        <f t="shared" si="9"/>
        <v>0.24215246636771301</v>
      </c>
      <c r="R19" s="209">
        <f t="shared" si="10"/>
        <v>0.42152466367713004</v>
      </c>
      <c r="S19" s="5">
        <f t="shared" si="1"/>
        <v>0.23766816143497757</v>
      </c>
      <c r="T19" s="5">
        <f t="shared" si="2"/>
        <v>0.2914798206278027</v>
      </c>
      <c r="U19" s="5">
        <f t="shared" si="3"/>
        <v>4.9327354260089683E-2</v>
      </c>
      <c r="V19" s="212">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201">
        <f t="shared" si="6"/>
        <v>2.3023791250959325E-2</v>
      </c>
      <c r="L20" s="201">
        <f t="shared" si="7"/>
        <v>1.8045112781954888E-2</v>
      </c>
      <c r="M20" s="201">
        <f t="shared" si="8"/>
        <v>1.1941056910569106E-2</v>
      </c>
      <c r="N20" s="201">
        <f t="shared" si="0"/>
        <v>9.433962264150943E-3</v>
      </c>
      <c r="P20" s="203">
        <f t="shared" si="12"/>
        <v>0.15023474178403756</v>
      </c>
      <c r="Q20" s="203">
        <f t="shared" si="9"/>
        <v>0.28169014084507044</v>
      </c>
      <c r="R20" s="209">
        <f t="shared" si="10"/>
        <v>0.431924882629108</v>
      </c>
      <c r="S20" s="5">
        <f t="shared" si="1"/>
        <v>0.28169014084507044</v>
      </c>
      <c r="T20" s="5">
        <f t="shared" si="2"/>
        <v>0.22065727699530516</v>
      </c>
      <c r="U20" s="5">
        <f t="shared" si="3"/>
        <v>6.5727699530516437E-2</v>
      </c>
      <c r="V20" s="212">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201">
        <f t="shared" si="6"/>
        <v>9.9769762087490409E-3</v>
      </c>
      <c r="L21" s="201">
        <f t="shared" si="7"/>
        <v>1.744360902255639E-2</v>
      </c>
      <c r="M21" s="201">
        <f t="shared" si="8"/>
        <v>1.8292682926829267E-2</v>
      </c>
      <c r="N21" s="201">
        <f t="shared" si="0"/>
        <v>2.2911051212938006E-2</v>
      </c>
      <c r="P21" s="5">
        <f t="shared" si="12"/>
        <v>0.05</v>
      </c>
      <c r="Q21" s="5">
        <f t="shared" si="9"/>
        <v>0.13</v>
      </c>
      <c r="R21" s="212">
        <f t="shared" si="10"/>
        <v>0.18</v>
      </c>
      <c r="S21" s="5">
        <f t="shared" si="1"/>
        <v>0.28999999999999998</v>
      </c>
      <c r="T21" s="5">
        <f t="shared" si="2"/>
        <v>0.36</v>
      </c>
      <c r="U21" s="5">
        <f t="shared" si="3"/>
        <v>0.17</v>
      </c>
      <c r="V21" s="209">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201">
        <f t="shared" si="6"/>
        <v>1.3814274750575594E-2</v>
      </c>
      <c r="L22" s="201">
        <f t="shared" si="7"/>
        <v>1.3533834586466165E-2</v>
      </c>
      <c r="M22" s="201">
        <f t="shared" si="8"/>
        <v>1.2195121951219513E-2</v>
      </c>
      <c r="N22" s="201">
        <f t="shared" si="0"/>
        <v>1.6172506738544475E-2</v>
      </c>
      <c r="P22" s="5">
        <f t="shared" si="12"/>
        <v>6.7073170731707321E-2</v>
      </c>
      <c r="Q22" s="5">
        <f t="shared" si="9"/>
        <v>0.21951219512195122</v>
      </c>
      <c r="R22" s="210">
        <f t="shared" si="10"/>
        <v>0.28658536585365857</v>
      </c>
      <c r="S22" s="5">
        <f t="shared" si="1"/>
        <v>0.27439024390243905</v>
      </c>
      <c r="T22" s="5">
        <f t="shared" si="2"/>
        <v>0.29268292682926828</v>
      </c>
      <c r="U22" s="5">
        <f t="shared" si="3"/>
        <v>0.14634146341463414</v>
      </c>
      <c r="V22" s="207">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201">
        <f t="shared" si="6"/>
        <v>1.2663085188027629E-2</v>
      </c>
      <c r="L23" s="201">
        <f t="shared" si="7"/>
        <v>1.2932330827067668E-2</v>
      </c>
      <c r="M23" s="201">
        <f t="shared" si="8"/>
        <v>1.4989837398373984E-2</v>
      </c>
      <c r="N23" s="201">
        <f t="shared" si="0"/>
        <v>1.3477088948787063E-2</v>
      </c>
      <c r="P23" s="5">
        <f t="shared" si="12"/>
        <v>4.3209876543209874E-2</v>
      </c>
      <c r="Q23" s="5">
        <f t="shared" ref="Q23:Q25" si="13">E23/$I23</f>
        <v>0.20370370370370369</v>
      </c>
      <c r="R23" s="210">
        <f t="shared" si="10"/>
        <v>0.24691358024691357</v>
      </c>
      <c r="S23" s="5">
        <f t="shared" ref="S23:S25" si="14">F23/$I23</f>
        <v>0.26543209876543211</v>
      </c>
      <c r="T23" s="5">
        <f t="shared" ref="T23:T25" si="15">G23/$I23</f>
        <v>0.36419753086419754</v>
      </c>
      <c r="U23" s="5">
        <f t="shared" ref="U23:U25" si="16">H23/$I23</f>
        <v>0.12345679012345678</v>
      </c>
      <c r="V23" s="207">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201">
        <f t="shared" si="6"/>
        <v>1.8802762854950115E-2</v>
      </c>
      <c r="L24" s="201">
        <f t="shared" si="7"/>
        <v>1.3533834586466165E-2</v>
      </c>
      <c r="M24" s="201">
        <f t="shared" si="8"/>
        <v>8.3841463414634151E-3</v>
      </c>
      <c r="N24" s="201">
        <f t="shared" si="0"/>
        <v>1.4824797843665768E-2</v>
      </c>
      <c r="P24" s="5">
        <f t="shared" si="12"/>
        <v>7.4534161490683232E-2</v>
      </c>
      <c r="Q24" s="203">
        <f t="shared" si="13"/>
        <v>0.30434782608695654</v>
      </c>
      <c r="R24" s="210">
        <f t="shared" si="10"/>
        <v>0.3788819875776398</v>
      </c>
      <c r="S24" s="5">
        <f t="shared" si="14"/>
        <v>0.27950310559006208</v>
      </c>
      <c r="T24" s="5">
        <f t="shared" si="15"/>
        <v>0.20496894409937888</v>
      </c>
      <c r="U24" s="5">
        <f t="shared" si="16"/>
        <v>0.13664596273291926</v>
      </c>
      <c r="V24" s="212">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201">
        <f t="shared" si="6"/>
        <v>7.6745970836531079E-3</v>
      </c>
      <c r="L25" s="201">
        <f t="shared" si="7"/>
        <v>1.2932330827067668E-2</v>
      </c>
      <c r="M25" s="201">
        <f t="shared" si="8"/>
        <v>1.2449186991869919E-2</v>
      </c>
      <c r="N25" s="201">
        <f t="shared" si="0"/>
        <v>2.2237196765498651E-2</v>
      </c>
      <c r="P25" s="5">
        <f t="shared" si="12"/>
        <v>1.3605442176870748E-2</v>
      </c>
      <c r="Q25" s="5">
        <f t="shared" si="13"/>
        <v>0.1360544217687075</v>
      </c>
      <c r="R25" s="212">
        <f t="shared" si="10"/>
        <v>0.14965986394557823</v>
      </c>
      <c r="S25" s="5">
        <f t="shared" si="14"/>
        <v>0.29251700680272108</v>
      </c>
      <c r="T25" s="5">
        <f t="shared" si="15"/>
        <v>0.33333333333333331</v>
      </c>
      <c r="U25" s="203">
        <f t="shared" si="16"/>
        <v>0.22448979591836735</v>
      </c>
      <c r="V25" s="209">
        <f t="shared" si="11"/>
        <v>0.55782312925170063</v>
      </c>
      <c r="W25" s="5">
        <f t="shared" si="17"/>
        <v>1</v>
      </c>
    </row>
    <row r="26" spans="2:26" s="9" customFormat="1" x14ac:dyDescent="0.25">
      <c r="B26" s="92" t="s">
        <v>73</v>
      </c>
      <c r="C26" s="97" t="s">
        <v>74</v>
      </c>
      <c r="D26" s="205">
        <f>D27-SUM(D6:D25)</f>
        <v>178</v>
      </c>
      <c r="E26" s="205">
        <f t="shared" ref="E26:I26" si="18">E27-SUM(E6:E25)</f>
        <v>504</v>
      </c>
      <c r="F26" s="205">
        <f t="shared" si="18"/>
        <v>726</v>
      </c>
      <c r="G26" s="205">
        <f t="shared" si="18"/>
        <v>904</v>
      </c>
      <c r="H26" s="205">
        <f t="shared" si="18"/>
        <v>397</v>
      </c>
      <c r="I26" s="205">
        <f t="shared" si="18"/>
        <v>2710</v>
      </c>
      <c r="J26" s="204">
        <f>J27-SUM(J6:J25)</f>
        <v>0.17098943323727189</v>
      </c>
      <c r="K26" s="204">
        <f t="shared" ref="K26:N26" si="19">K27-SUM(K6:K25)</f>
        <v>0.1933998465080583</v>
      </c>
      <c r="L26" s="204">
        <f t="shared" si="19"/>
        <v>0.21834586466165395</v>
      </c>
      <c r="M26" s="204">
        <f t="shared" si="19"/>
        <v>0.22967479674796731</v>
      </c>
      <c r="N26" s="204">
        <f t="shared" si="19"/>
        <v>0.26752021563342321</v>
      </c>
      <c r="P26" s="204">
        <f>D26/$I26</f>
        <v>6.5682656826568264E-2</v>
      </c>
      <c r="Q26" s="204">
        <f>E26/$I26</f>
        <v>0.18597785977859779</v>
      </c>
      <c r="R26" s="210">
        <f t="shared" si="10"/>
        <v>0.25166051660516608</v>
      </c>
      <c r="S26" s="204">
        <f>F26/$I26</f>
        <v>0.26789667896678965</v>
      </c>
      <c r="T26" s="204">
        <f>G26/$I26</f>
        <v>0.33357933579335791</v>
      </c>
      <c r="U26" s="204">
        <f>H26/$I26</f>
        <v>0.14649446494464943</v>
      </c>
      <c r="V26" s="207">
        <f t="shared" si="11"/>
        <v>0.48007380073800732</v>
      </c>
      <c r="W26" s="204">
        <f>I26/$I26</f>
        <v>1</v>
      </c>
    </row>
    <row r="27" spans="2:26" x14ac:dyDescent="0.25">
      <c r="B27" s="89" t="s">
        <v>33</v>
      </c>
      <c r="C27" s="34" t="s">
        <v>43</v>
      </c>
      <c r="D27" s="64">
        <v>1041</v>
      </c>
      <c r="E27" s="64">
        <v>2606</v>
      </c>
      <c r="F27" s="64">
        <v>3325</v>
      </c>
      <c r="G27" s="64">
        <v>3936</v>
      </c>
      <c r="H27" s="35">
        <v>1484</v>
      </c>
      <c r="I27" s="36">
        <v>12398</v>
      </c>
      <c r="J27" s="5">
        <f t="shared" si="5"/>
        <v>1</v>
      </c>
      <c r="K27" s="201">
        <f t="shared" si="6"/>
        <v>1</v>
      </c>
      <c r="L27" s="201">
        <f t="shared" si="7"/>
        <v>1</v>
      </c>
      <c r="M27" s="201">
        <f t="shared" si="8"/>
        <v>1</v>
      </c>
      <c r="N27" s="201">
        <f t="shared" ref="N27" si="20">G27/$G$27</f>
        <v>1</v>
      </c>
      <c r="O27" s="201"/>
      <c r="P27" s="206">
        <f t="shared" si="12"/>
        <v>8.3965155670269395E-2</v>
      </c>
      <c r="Q27" s="206">
        <f t="shared" ref="Q27" si="21">E27/$I27</f>
        <v>0.21019519277302789</v>
      </c>
      <c r="R27" s="211">
        <f t="shared" si="10"/>
        <v>0.2941603484432973</v>
      </c>
      <c r="S27" s="206">
        <f t="shared" ref="S27" si="22">F27/$I27</f>
        <v>0.26818841748669142</v>
      </c>
      <c r="T27" s="206">
        <f t="shared" ref="T27" si="23">G27/$I27</f>
        <v>0.31747055976770444</v>
      </c>
      <c r="U27" s="206">
        <f t="shared" ref="U27" si="24">H27/$I27</f>
        <v>0.11969672527827069</v>
      </c>
      <c r="V27" s="213">
        <f t="shared" si="11"/>
        <v>0.43716728504597513</v>
      </c>
      <c r="W27" s="206">
        <f t="shared" ref="W27" si="25">I27/$I27</f>
        <v>1</v>
      </c>
    </row>
    <row r="28" spans="2:26" x14ac:dyDescent="0.25">
      <c r="B28" s="9"/>
      <c r="H28"/>
    </row>
    <row r="29" spans="2:26" x14ac:dyDescent="0.25">
      <c r="B29" s="9"/>
      <c r="H29"/>
      <c r="K29" s="287" t="s">
        <v>35</v>
      </c>
      <c r="L29" s="288"/>
      <c r="M29" s="287" t="s">
        <v>36</v>
      </c>
      <c r="N29" s="288"/>
      <c r="O29" s="287" t="s">
        <v>37</v>
      </c>
      <c r="P29" s="288"/>
      <c r="Q29" s="287" t="s">
        <v>38</v>
      </c>
      <c r="R29" s="288"/>
      <c r="S29" s="287" t="s">
        <v>39</v>
      </c>
      <c r="T29" s="270"/>
      <c r="U29" s="289" t="s">
        <v>33</v>
      </c>
      <c r="V29" s="289"/>
      <c r="Y29" s="9"/>
    </row>
    <row r="30" spans="2:26" x14ac:dyDescent="0.25">
      <c r="B30" s="86"/>
      <c r="C30" s="21" t="s">
        <v>34</v>
      </c>
      <c r="D30" s="56" t="s">
        <v>35</v>
      </c>
      <c r="E30" s="56" t="s">
        <v>36</v>
      </c>
      <c r="F30" s="56" t="s">
        <v>37</v>
      </c>
      <c r="G30" s="56" t="s">
        <v>38</v>
      </c>
      <c r="H30" s="22" t="s">
        <v>39</v>
      </c>
      <c r="I30" s="18" t="s">
        <v>4</v>
      </c>
      <c r="K30" s="89" t="s">
        <v>100</v>
      </c>
      <c r="L30" s="89" t="s">
        <v>101</v>
      </c>
      <c r="M30" s="89" t="s">
        <v>100</v>
      </c>
      <c r="N30" s="89" t="s">
        <v>101</v>
      </c>
      <c r="O30" s="89" t="s">
        <v>100</v>
      </c>
      <c r="P30" s="89" t="s">
        <v>101</v>
      </c>
      <c r="Q30" s="89" t="s">
        <v>100</v>
      </c>
      <c r="R30" s="89" t="s">
        <v>101</v>
      </c>
      <c r="S30" s="89" t="s">
        <v>100</v>
      </c>
      <c r="T30" s="89" t="s">
        <v>101</v>
      </c>
      <c r="U30" s="89" t="s">
        <v>100</v>
      </c>
      <c r="V30" s="89" t="s">
        <v>101</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4">
        <f t="shared" ref="R32:R52" si="28">G32/Q32</f>
        <v>1.1099116692005041E-2</v>
      </c>
      <c r="S32">
        <v>3158.53</v>
      </c>
      <c r="T32" s="174">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4">
        <f t="shared" si="27"/>
        <v>8.7672744530974209E-3</v>
      </c>
      <c r="O34">
        <v>10678.400000000001</v>
      </c>
      <c r="P34" s="174">
        <f t="shared" si="31"/>
        <v>1.3110578363799818E-2</v>
      </c>
      <c r="Q34">
        <v>9953.4399999999987</v>
      </c>
      <c r="R34" s="174">
        <f t="shared" si="28"/>
        <v>2.12991689305406E-2</v>
      </c>
      <c r="S34">
        <v>2272.92</v>
      </c>
      <c r="T34" s="174">
        <f t="shared" si="29"/>
        <v>4.2236418351723773E-2</v>
      </c>
      <c r="U34" s="9">
        <v>40038.149999999994</v>
      </c>
      <c r="V34" s="215">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5">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4">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4">
        <f t="shared" si="28"/>
        <v>1.0797765942226553E-2</v>
      </c>
      <c r="S39">
        <v>1404.5700000000002</v>
      </c>
      <c r="T39" s="174">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4">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4">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4">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4">
        <f t="shared" si="26"/>
        <v>4.5633653033447484E-3</v>
      </c>
      <c r="M45">
        <v>6409.99</v>
      </c>
      <c r="N45" s="174">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4">
        <f t="shared" si="28"/>
        <v>1.0880587725826597E-2</v>
      </c>
      <c r="S47">
        <v>490.20000000000005</v>
      </c>
      <c r="T47" s="174">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4">
        <f t="shared" si="29"/>
        <v>2.0600794066971306E-2</v>
      </c>
      <c r="U50">
        <v>27598.080000000002</v>
      </c>
      <c r="V50" s="1">
        <f t="shared" si="30"/>
        <v>4.1669565419043637E-3</v>
      </c>
      <c r="Z50" s="9"/>
    </row>
    <row r="51" spans="2:26" ht="15.75" thickBot="1" x14ac:dyDescent="0.3">
      <c r="B51" s="92" t="s">
        <v>73</v>
      </c>
      <c r="C51" s="97" t="s">
        <v>74</v>
      </c>
      <c r="D51" s="205">
        <f>D52-SUM(D31:D50)</f>
        <v>120</v>
      </c>
      <c r="E51" s="205">
        <f t="shared" ref="E51:I51" si="32">E52-SUM(E31:E50)</f>
        <v>412</v>
      </c>
      <c r="F51" s="205">
        <f t="shared" si="32"/>
        <v>516</v>
      </c>
      <c r="G51" s="205">
        <f t="shared" si="32"/>
        <v>728</v>
      </c>
      <c r="H51" s="205">
        <f t="shared" si="32"/>
        <v>256</v>
      </c>
      <c r="I51" s="205">
        <f t="shared" si="32"/>
        <v>2033</v>
      </c>
      <c r="J51" s="9"/>
      <c r="K51" s="216">
        <f>K52-SUM(K31:K50)</f>
        <v>193581.32999999996</v>
      </c>
      <c r="L51" s="191">
        <f t="shared" si="26"/>
        <v>6.1989449085818359E-4</v>
      </c>
      <c r="M51" s="4">
        <f>M52-SUM(M31:M50)</f>
        <v>244566.97999999998</v>
      </c>
      <c r="N51" s="191">
        <f t="shared" si="27"/>
        <v>1.6846100810501894E-3</v>
      </c>
      <c r="O51" s="4">
        <f>O52-SUM(O31:O50)</f>
        <v>259723.10000000003</v>
      </c>
      <c r="P51" s="191">
        <f t="shared" si="31"/>
        <v>1.9867312534002555E-3</v>
      </c>
      <c r="Q51" s="4">
        <f>Q52-SUM(Q31:Q50)</f>
        <v>226258.46999999997</v>
      </c>
      <c r="R51" s="191">
        <f t="shared" si="28"/>
        <v>3.2175591039752018E-3</v>
      </c>
      <c r="S51" s="4">
        <f>S52-SUM(S31:S50)</f>
        <v>37678.31</v>
      </c>
      <c r="T51" s="191">
        <f t="shared" si="29"/>
        <v>6.7943599381182444E-3</v>
      </c>
      <c r="U51" s="4">
        <f>U52-SUM(U31:U50)</f>
        <v>977184.90999999968</v>
      </c>
      <c r="V51" s="191">
        <f t="shared" si="30"/>
        <v>2.0804660194762943E-3</v>
      </c>
      <c r="Z51" s="9"/>
    </row>
    <row r="52" spans="2:26" ht="15.75" thickBot="1" x14ac:dyDescent="0.3">
      <c r="B52" s="89" t="s">
        <v>0</v>
      </c>
      <c r="C52" s="34" t="s">
        <v>43</v>
      </c>
      <c r="D52" s="64">
        <v>832</v>
      </c>
      <c r="E52" s="64">
        <v>1984</v>
      </c>
      <c r="F52" s="64">
        <v>2480</v>
      </c>
      <c r="G52" s="64">
        <v>3047</v>
      </c>
      <c r="H52" s="35">
        <v>1104</v>
      </c>
      <c r="I52" s="36">
        <v>9449</v>
      </c>
      <c r="K52" s="238">
        <v>477410</v>
      </c>
      <c r="L52" s="1">
        <f t="shared" si="26"/>
        <v>1.7427368509247815E-3</v>
      </c>
      <c r="M52" s="238">
        <v>554357</v>
      </c>
      <c r="N52" s="1">
        <f t="shared" si="27"/>
        <v>3.5789211645203363E-3</v>
      </c>
      <c r="O52">
        <v>597054</v>
      </c>
      <c r="P52" s="1">
        <f t="shared" si="31"/>
        <v>4.1537281384933355E-3</v>
      </c>
      <c r="Q52">
        <v>516687</v>
      </c>
      <c r="R52" s="1">
        <f t="shared" si="28"/>
        <v>5.8971872719847801E-3</v>
      </c>
      <c r="S52">
        <v>87068</v>
      </c>
      <c r="T52" s="1">
        <f t="shared" si="29"/>
        <v>1.2679744567464511E-2</v>
      </c>
      <c r="U52" s="171">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7" t="s">
        <v>102</v>
      </c>
    </row>
    <row r="62" spans="2:26" x14ac:dyDescent="0.25">
      <c r="B62" s="90" t="s">
        <v>47</v>
      </c>
      <c r="I62" s="218">
        <f>(I6-I31)/I31</f>
        <v>0.4879852125693161</v>
      </c>
    </row>
    <row r="63" spans="2:26" x14ac:dyDescent="0.25">
      <c r="B63" s="91" t="s">
        <v>48</v>
      </c>
      <c r="I63" s="218">
        <f>(I7-I33)/I33</f>
        <v>0.53129346314325454</v>
      </c>
    </row>
    <row r="64" spans="2:26" x14ac:dyDescent="0.25">
      <c r="B64" s="91" t="s">
        <v>49</v>
      </c>
      <c r="I64" s="201">
        <f>(I8-I32)/I32</f>
        <v>7.5205640423031725E-2</v>
      </c>
    </row>
    <row r="65" spans="2:9" x14ac:dyDescent="0.25">
      <c r="B65" s="91" t="s">
        <v>50</v>
      </c>
      <c r="I65" s="218">
        <f>(I9-I37)/I37</f>
        <v>0.5669642857142857</v>
      </c>
    </row>
    <row r="66" spans="2:9" x14ac:dyDescent="0.25">
      <c r="B66" s="91" t="s">
        <v>51</v>
      </c>
      <c r="I66" s="201">
        <f>(I10-I34)/I34</f>
        <v>0.19816513761467891</v>
      </c>
    </row>
    <row r="67" spans="2:9" x14ac:dyDescent="0.25">
      <c r="B67" s="91" t="s">
        <v>52</v>
      </c>
      <c r="I67" s="201">
        <f>(I11-I35)/I35</f>
        <v>0.16265060240963855</v>
      </c>
    </row>
    <row r="68" spans="2:9" x14ac:dyDescent="0.25">
      <c r="B68" s="91" t="s">
        <v>53</v>
      </c>
      <c r="I68" s="201">
        <f>(I12-I36)/I36</f>
        <v>0.15811088295687886</v>
      </c>
    </row>
    <row r="69" spans="2:9" x14ac:dyDescent="0.25">
      <c r="B69" s="91" t="s">
        <v>54</v>
      </c>
      <c r="I69" s="201">
        <f t="shared" ref="I69:I74" si="33">(I13-I38)/I38</f>
        <v>0.20627802690582961</v>
      </c>
    </row>
    <row r="70" spans="2:9" x14ac:dyDescent="0.25">
      <c r="B70" s="91" t="s">
        <v>55</v>
      </c>
      <c r="I70" s="218">
        <f t="shared" si="33"/>
        <v>0.42285714285714288</v>
      </c>
    </row>
    <row r="71" spans="2:9" x14ac:dyDescent="0.25">
      <c r="B71" s="91" t="s">
        <v>56</v>
      </c>
      <c r="I71" s="201">
        <f t="shared" si="33"/>
        <v>0.33021806853582553</v>
      </c>
    </row>
    <row r="72" spans="2:9" x14ac:dyDescent="0.25">
      <c r="B72" s="91" t="s">
        <v>57</v>
      </c>
      <c r="I72" s="201">
        <f t="shared" si="33"/>
        <v>0.17543859649122806</v>
      </c>
    </row>
    <row r="73" spans="2:9" x14ac:dyDescent="0.25">
      <c r="B73" s="91" t="s">
        <v>58</v>
      </c>
      <c r="I73" s="201">
        <f t="shared" si="33"/>
        <v>0.33990147783251229</v>
      </c>
    </row>
    <row r="74" spans="2:9" x14ac:dyDescent="0.25">
      <c r="B74" s="91" t="s">
        <v>59</v>
      </c>
      <c r="I74" s="201">
        <f t="shared" si="33"/>
        <v>0.16666666666666666</v>
      </c>
    </row>
    <row r="75" spans="2:9" x14ac:dyDescent="0.25">
      <c r="B75" s="91" t="s">
        <v>60</v>
      </c>
      <c r="I75" s="218">
        <f>(I19-I46)/I46</f>
        <v>0.57042253521126762</v>
      </c>
    </row>
    <row r="76" spans="2:9" x14ac:dyDescent="0.25">
      <c r="B76" s="91" t="s">
        <v>61</v>
      </c>
      <c r="I76" s="218">
        <f>(I20-I45)/I45</f>
        <v>0.41059602649006621</v>
      </c>
    </row>
    <row r="77" spans="2:9" x14ac:dyDescent="0.25">
      <c r="B77" s="91" t="s">
        <v>62</v>
      </c>
      <c r="I77" s="201">
        <f>(I21-I44)/I44</f>
        <v>0.16959064327485379</v>
      </c>
    </row>
    <row r="78" spans="2:9" x14ac:dyDescent="0.25">
      <c r="B78" s="91" t="s">
        <v>63</v>
      </c>
      <c r="I78" s="201">
        <f>(I22-I49)/I49</f>
        <v>0.21481481481481482</v>
      </c>
    </row>
    <row r="79" spans="2:9" x14ac:dyDescent="0.25">
      <c r="B79" s="91" t="s">
        <v>64</v>
      </c>
      <c r="I79" s="201">
        <f>(I23-I47)/I47</f>
        <v>0.17391304347826086</v>
      </c>
    </row>
    <row r="80" spans="2:9" x14ac:dyDescent="0.25">
      <c r="B80" s="91" t="s">
        <v>65</v>
      </c>
      <c r="I80" s="201"/>
    </row>
    <row r="81" spans="2:9" x14ac:dyDescent="0.25">
      <c r="B81" s="91" t="s">
        <v>66</v>
      </c>
      <c r="I81" s="201"/>
    </row>
    <row r="82" spans="2:9" x14ac:dyDescent="0.25">
      <c r="I82" s="206">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119</v>
      </c>
      <c r="D3" s="9"/>
      <c r="E3" s="9"/>
      <c r="F3" s="9"/>
      <c r="G3" s="9"/>
      <c r="H3" s="9" t="s">
        <v>118</v>
      </c>
      <c r="I3" s="9"/>
    </row>
    <row r="4" spans="2:9" x14ac:dyDescent="0.25">
      <c r="B4" s="90" t="s">
        <v>51</v>
      </c>
      <c r="C4" s="1">
        <v>3.1284083653639692E-3</v>
      </c>
      <c r="D4" s="174">
        <v>8.7672744530974209E-3</v>
      </c>
      <c r="E4" s="174">
        <v>1.3110578363799818E-2</v>
      </c>
      <c r="F4" s="174">
        <v>2.12991689305406E-2</v>
      </c>
      <c r="G4" s="174">
        <v>4.2236418351723773E-2</v>
      </c>
      <c r="H4" s="215">
        <v>1.3612017538272875E-2</v>
      </c>
    </row>
    <row r="5" spans="2:9" x14ac:dyDescent="0.25">
      <c r="B5" s="91" t="s">
        <v>61</v>
      </c>
      <c r="C5" s="174">
        <v>4.5633653033447484E-3</v>
      </c>
      <c r="D5" s="174">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4">
        <v>1.0880587725826597E-2</v>
      </c>
      <c r="G6" s="174">
        <v>4.4879640962872294E-2</v>
      </c>
      <c r="H6" s="1">
        <v>6.9044326457585771E-3</v>
      </c>
    </row>
    <row r="7" spans="2:9" x14ac:dyDescent="0.25">
      <c r="B7" s="91" t="s">
        <v>50</v>
      </c>
      <c r="C7" s="1">
        <v>2.2994754732197338E-3</v>
      </c>
      <c r="D7" s="1">
        <v>5.3524812138072333E-3</v>
      </c>
      <c r="E7" s="1">
        <v>6.5802875185106344E-3</v>
      </c>
      <c r="F7" s="1">
        <v>8.9427362914821021E-3</v>
      </c>
      <c r="G7" s="174">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4">
        <v>1.0797765942226553E-2</v>
      </c>
      <c r="G9" s="174">
        <v>2.6342581715400441E-2</v>
      </c>
      <c r="H9" s="1">
        <v>6.4265228104836789E-3</v>
      </c>
    </row>
    <row r="10" spans="2:9" x14ac:dyDescent="0.25">
      <c r="B10" s="91" t="s">
        <v>49</v>
      </c>
      <c r="C10" s="1">
        <v>2.0743285250398123E-3</v>
      </c>
      <c r="D10" s="1">
        <v>6.4129028788023415E-3</v>
      </c>
      <c r="E10" s="1">
        <v>6.4419222440850717E-3</v>
      </c>
      <c r="F10" s="174">
        <v>1.1099116692005041E-2</v>
      </c>
      <c r="G10" s="174">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4">
        <v>2.3453605065978697E-2</v>
      </c>
      <c r="H12" s="1">
        <v>6.0184026744239819E-3</v>
      </c>
    </row>
    <row r="13" spans="2:9" x14ac:dyDescent="0.25">
      <c r="B13" s="91" t="s">
        <v>52</v>
      </c>
      <c r="C13" s="1">
        <v>1.8051589874156873E-3</v>
      </c>
      <c r="D13" s="1">
        <v>4.3111137539394656E-3</v>
      </c>
      <c r="E13" s="1">
        <v>5.7284660337036447E-3</v>
      </c>
      <c r="F13" s="175">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4">
        <v>2.224867342284716E-2</v>
      </c>
      <c r="H16" s="1">
        <v>4.9874497098820912E-3</v>
      </c>
    </row>
    <row r="17" spans="2:9" x14ac:dyDescent="0.25">
      <c r="B17" s="91" t="s">
        <v>57</v>
      </c>
      <c r="C17" s="1">
        <v>1.6112839454146576E-3</v>
      </c>
      <c r="D17" s="1">
        <v>3.6501345987133274E-3</v>
      </c>
      <c r="E17" s="1">
        <v>4.0288246067540527E-3</v>
      </c>
      <c r="F17" s="1">
        <v>6.1626541947434983E-3</v>
      </c>
      <c r="G17" s="174">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4">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35" t="s">
        <v>0</v>
      </c>
      <c r="C22" s="1">
        <v>1.7427368509247815E-3</v>
      </c>
      <c r="D22" s="1">
        <v>3.5789211645203363E-3</v>
      </c>
      <c r="E22" s="1">
        <v>4.1537281384933355E-3</v>
      </c>
      <c r="F22" s="1">
        <v>5.8971872719847801E-3</v>
      </c>
      <c r="G22" s="1">
        <v>1.2679744567464511E-2</v>
      </c>
      <c r="H22" s="1">
        <v>4.0976835013272258E-3</v>
      </c>
      <c r="I22" s="122"/>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36" t="s">
        <v>73</v>
      </c>
      <c r="C25" s="191">
        <v>6.1989449085818359E-4</v>
      </c>
      <c r="D25" s="191">
        <v>1.6846100810501894E-3</v>
      </c>
      <c r="E25" s="191">
        <v>1.9867312534002555E-3</v>
      </c>
      <c r="F25" s="191">
        <v>3.2175591039752018E-3</v>
      </c>
      <c r="G25" s="191">
        <v>6.7943599381182444E-3</v>
      </c>
      <c r="H25" s="191">
        <v>2.0472358640276898E-3</v>
      </c>
    </row>
    <row r="30" spans="2:9" x14ac:dyDescent="0.25">
      <c r="B30" s="86"/>
      <c r="C30" s="87" t="s">
        <v>90</v>
      </c>
      <c r="D30" s="9" t="s">
        <v>91</v>
      </c>
      <c r="E30" s="9" t="s">
        <v>89</v>
      </c>
      <c r="F30" s="87"/>
    </row>
    <row r="31" spans="2:9" x14ac:dyDescent="0.25">
      <c r="B31" s="90" t="s">
        <v>51</v>
      </c>
      <c r="C31" s="184">
        <v>1.7806547089090862E-2</v>
      </c>
      <c r="D31" s="174">
        <v>8.6597864028282109E-3</v>
      </c>
      <c r="E31" s="174">
        <v>1.3612068534891853E-2</v>
      </c>
      <c r="F31" s="88"/>
    </row>
    <row r="32" spans="2:9" x14ac:dyDescent="0.25">
      <c r="B32" s="91" t="s">
        <v>61</v>
      </c>
      <c r="C32" s="185">
        <v>9.1900952829078921E-3</v>
      </c>
      <c r="D32" s="1">
        <v>3.1503123049986975E-3</v>
      </c>
      <c r="E32" s="197">
        <v>6.9092531371898556E-3</v>
      </c>
      <c r="F32" s="88"/>
    </row>
    <row r="33" spans="2:6" x14ac:dyDescent="0.25">
      <c r="B33" s="91" t="s">
        <v>64</v>
      </c>
      <c r="C33" s="176">
        <v>2.3280610510730032E-3</v>
      </c>
      <c r="D33" s="197">
        <v>7.455395155562706E-3</v>
      </c>
      <c r="E33" s="199">
        <v>6.9044395546336299E-3</v>
      </c>
      <c r="F33" s="88"/>
    </row>
    <row r="34" spans="2:6" x14ac:dyDescent="0.25">
      <c r="B34" s="91" t="s">
        <v>50</v>
      </c>
      <c r="C34" s="176">
        <v>7.2678876076940398E-3</v>
      </c>
      <c r="D34" s="1">
        <v>5.1336509352045241E-3</v>
      </c>
      <c r="E34" s="197">
        <v>6.8245867925965419E-3</v>
      </c>
      <c r="F34" s="88"/>
    </row>
    <row r="35" spans="2:6" x14ac:dyDescent="0.25">
      <c r="B35" s="91" t="s">
        <v>53</v>
      </c>
      <c r="C35" s="185">
        <v>9.4812784139424872E-3</v>
      </c>
      <c r="D35" s="1">
        <v>4.1807791188478438E-3</v>
      </c>
      <c r="E35" s="198">
        <v>6.8185318454839477E-3</v>
      </c>
      <c r="F35" s="88"/>
    </row>
    <row r="36" spans="2:6" x14ac:dyDescent="0.25">
      <c r="B36" s="91" t="s">
        <v>55</v>
      </c>
      <c r="C36" s="176">
        <v>7.9736077671935524E-3</v>
      </c>
      <c r="D36" s="1">
        <v>5.1656111601196151E-3</v>
      </c>
      <c r="E36" s="173">
        <v>6.4265216304783112E-3</v>
      </c>
      <c r="F36" s="88"/>
    </row>
    <row r="37" spans="2:6" x14ac:dyDescent="0.25">
      <c r="B37" s="91" t="s">
        <v>49</v>
      </c>
      <c r="C37" s="183">
        <v>2.2852345582791943E-3</v>
      </c>
      <c r="D37" s="197">
        <v>6.8419778314868836E-3</v>
      </c>
      <c r="E37" s="1">
        <v>6.2826220164928052E-3</v>
      </c>
      <c r="F37" s="88"/>
    </row>
    <row r="38" spans="2:6" x14ac:dyDescent="0.25">
      <c r="B38" s="91" t="s">
        <v>60</v>
      </c>
      <c r="C38" s="176">
        <v>6.6829520609572157E-3</v>
      </c>
      <c r="D38" s="1">
        <v>4.521430390199443E-3</v>
      </c>
      <c r="E38" s="1">
        <v>6.2811708633292414E-3</v>
      </c>
      <c r="F38" s="88"/>
    </row>
    <row r="39" spans="2:6" x14ac:dyDescent="0.25">
      <c r="B39" s="91" t="s">
        <v>58</v>
      </c>
      <c r="C39" s="176">
        <v>6.9535597463189006E-3</v>
      </c>
      <c r="D39" s="175">
        <v>5.5958071047810575E-3</v>
      </c>
      <c r="E39" s="1">
        <v>6.0183812629706493E-3</v>
      </c>
      <c r="F39" s="88"/>
    </row>
    <row r="40" spans="2:6" x14ac:dyDescent="0.25">
      <c r="B40" s="91" t="s">
        <v>52</v>
      </c>
      <c r="C40" s="176">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6">
        <v>5.6097811173764353E-3</v>
      </c>
      <c r="D42" s="1">
        <v>2.3636983211832675E-3</v>
      </c>
      <c r="E42" s="1">
        <v>5.13868738341469E-3</v>
      </c>
      <c r="F42" s="88"/>
    </row>
    <row r="43" spans="2:6" x14ac:dyDescent="0.25">
      <c r="B43" s="91" t="s">
        <v>62</v>
      </c>
      <c r="C43" s="176">
        <v>7.4832316532821843E-3</v>
      </c>
      <c r="D43" s="1">
        <v>3.937006242434214E-3</v>
      </c>
      <c r="E43" s="1">
        <v>4.9874511645406801E-3</v>
      </c>
      <c r="F43" s="88"/>
    </row>
    <row r="44" spans="2:6" x14ac:dyDescent="0.25">
      <c r="B44" s="91" t="s">
        <v>57</v>
      </c>
      <c r="C44" s="176">
        <v>6.6689335551920114E-3</v>
      </c>
      <c r="D44" s="1">
        <v>4.3896012068821199E-3</v>
      </c>
      <c r="E44" s="173">
        <v>4.8619048431395966E-3</v>
      </c>
      <c r="F44" s="88"/>
    </row>
    <row r="45" spans="2:6" x14ac:dyDescent="0.25">
      <c r="B45" s="91" t="s">
        <v>63</v>
      </c>
      <c r="C45" s="176">
        <v>5.3084516675684229E-3</v>
      </c>
      <c r="D45" s="1">
        <v>3.9680246825058146E-3</v>
      </c>
      <c r="E45" s="173">
        <v>4.6458198977369011E-3</v>
      </c>
      <c r="F45" s="88"/>
    </row>
    <row r="46" spans="2:6" x14ac:dyDescent="0.25">
      <c r="B46" s="91" t="s">
        <v>67</v>
      </c>
      <c r="C46" s="176">
        <v>4.356898687753373E-3</v>
      </c>
      <c r="D46" s="1">
        <v>4.0392898617708402E-3</v>
      </c>
      <c r="E46" s="173">
        <v>4.2306357317641067E-3</v>
      </c>
      <c r="F46" s="88"/>
    </row>
    <row r="47" spans="2:6" x14ac:dyDescent="0.25">
      <c r="B47" s="91" t="s">
        <v>68</v>
      </c>
      <c r="C47" s="176">
        <v>4.6468545441590587E-3</v>
      </c>
      <c r="D47" s="1">
        <v>3.4909710397769971E-3</v>
      </c>
      <c r="E47" s="173">
        <v>4.1669565419043637E-3</v>
      </c>
      <c r="F47" s="88"/>
    </row>
    <row r="48" spans="2:6" x14ac:dyDescent="0.25">
      <c r="B48" s="235" t="s">
        <v>33</v>
      </c>
      <c r="C48" s="195">
        <v>4.7031855229738209E-3</v>
      </c>
      <c r="D48" s="196">
        <v>3.6150799830065718E-3</v>
      </c>
      <c r="E48" s="196">
        <v>4.1260646411582893E-3</v>
      </c>
      <c r="F48" s="88"/>
    </row>
    <row r="49" spans="2:6" x14ac:dyDescent="0.25">
      <c r="B49" s="91" t="s">
        <v>59</v>
      </c>
      <c r="C49" s="176">
        <v>2.8600087025979094E-3</v>
      </c>
      <c r="D49" s="1">
        <v>4.4547567838611763E-3</v>
      </c>
      <c r="E49" s="1">
        <v>4.1197508580668582E-3</v>
      </c>
      <c r="F49" s="88"/>
    </row>
    <row r="50" spans="2:6" x14ac:dyDescent="0.25">
      <c r="B50" s="93" t="s">
        <v>54</v>
      </c>
      <c r="C50" s="176">
        <v>4.1240252217236333E-3</v>
      </c>
      <c r="D50" s="1">
        <v>3.8849055687522273E-3</v>
      </c>
      <c r="E50" s="173">
        <v>3.9684848911950002E-3</v>
      </c>
      <c r="F50" s="88"/>
    </row>
    <row r="51" spans="2:6" x14ac:dyDescent="0.25">
      <c r="B51" s="92" t="s">
        <v>56</v>
      </c>
      <c r="C51" s="176">
        <v>3.6531757928948221E-3</v>
      </c>
      <c r="D51" s="1">
        <v>2.8887716486827963E-3</v>
      </c>
      <c r="E51" s="173">
        <v>3.4892267677825023E-3</v>
      </c>
      <c r="F51" s="88"/>
    </row>
    <row r="52" spans="2:6" x14ac:dyDescent="0.25">
      <c r="B52" s="239" t="s">
        <v>73</v>
      </c>
      <c r="C52" s="189">
        <v>2.3169811150453015E-3</v>
      </c>
      <c r="D52" s="191">
        <v>1.8947033850072726E-3</v>
      </c>
      <c r="E52" s="193">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63" t="s">
        <v>76</v>
      </c>
      <c r="C2" s="263"/>
      <c r="D2" s="263"/>
      <c r="E2" s="263"/>
      <c r="F2" s="263"/>
      <c r="G2" s="263"/>
      <c r="H2" s="263"/>
      <c r="I2" s="263"/>
    </row>
    <row r="3" spans="1:11" ht="18.75" x14ac:dyDescent="0.3">
      <c r="B3" s="263" t="s">
        <v>77</v>
      </c>
      <c r="C3" s="263"/>
      <c r="D3" s="263"/>
      <c r="E3" s="263"/>
      <c r="F3" s="263"/>
      <c r="G3" s="263"/>
      <c r="H3" s="263"/>
      <c r="I3" s="263"/>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69">
        <v>2019</v>
      </c>
      <c r="D7" s="270"/>
      <c r="E7" s="271"/>
      <c r="F7" s="269">
        <v>2016</v>
      </c>
      <c r="G7" s="270"/>
      <c r="H7" s="271"/>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43" t="s">
        <v>122</v>
      </c>
      <c r="N38" s="9" t="s">
        <v>123</v>
      </c>
    </row>
    <row r="39" spans="2:14" x14ac:dyDescent="0.25">
      <c r="B39" s="9"/>
      <c r="M39" s="242">
        <v>0.44</v>
      </c>
      <c r="N39" s="242">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Volumes globaux</vt:lpstr>
      <vt:lpstr>Histo Sexe</vt:lpstr>
      <vt:lpstr>Sexe &amp; Âge</vt:lpstr>
      <vt:lpstr>Ancienneté moyenne</vt:lpstr>
      <vt:lpstr>Sorties de la demande d'emploi</vt:lpstr>
      <vt:lpstr>Secteurs &amp; Sexe</vt:lpstr>
      <vt:lpstr>Secteurs &amp; Âge</vt:lpstr>
      <vt:lpstr>sectage 2</vt:lpstr>
      <vt:lpstr>Secteurs à AT</vt:lpstr>
      <vt:lpstr>Inscrip sexe secteur - AT</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2024-04-11T14:55:14Z</dcterms:modified>
</cp:coreProperties>
</file>