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COMMUN\SESE-COM\Diagnostic ARA en santé au travail\Sinistralité\Reconnaissance MP\"/>
    </mc:Choice>
  </mc:AlternateContent>
  <xr:revisionPtr revIDLastSave="0" documentId="13_ncr:1_{3367D32E-DE98-453E-AF6A-20867282DBFF}" xr6:coauthVersionLast="47" xr6:coauthVersionMax="47" xr10:uidLastSave="{00000000-0000-0000-0000-000000000000}"/>
  <bookViews>
    <workbookView xWindow="-120" yWindow="-120" windowWidth="29040" windowHeight="15840" tabRatio="856" firstSheet="7" activeTab="7" xr2:uid="{00000000-000D-0000-FFFF-FFFF00000000}"/>
  </bookViews>
  <sheets>
    <sheet name="Volumes globaux" sheetId="3" state="hidden" r:id="rId1"/>
    <sheet name="Histo Sexe" sheetId="2" state="hidden" r:id="rId2"/>
    <sheet name="Sexe &amp; Âge" sheetId="1" state="hidden" r:id="rId3"/>
    <sheet name="Feuil1" sheetId="27" state="hidden" r:id="rId4"/>
    <sheet name="Ancienneté moyenne" sheetId="4" state="hidden" r:id="rId5"/>
    <sheet name="Sorties de la demande d'emploi" sheetId="5" state="hidden" r:id="rId6"/>
    <sheet name="Secteurs &amp; Sexe" sheetId="8" state="hidden" r:id="rId7"/>
    <sheet name="RMP par tableau" sheetId="17" r:id="rId8"/>
    <sheet name="Secteurs &amp; Âge" sheetId="9" state="hidden" r:id="rId9"/>
    <sheet name="sectage 2" sheetId="19" state="hidden" r:id="rId10"/>
    <sheet name="Secteurs à AT" sheetId="12" state="hidden" r:id="rId11"/>
  </sheets>
  <definedNames>
    <definedName name="_xlnm.Print_Area" localSheetId="7">'RMP par tableau'!$A$1:$I$2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7" l="1"/>
  <c r="S9" i="17"/>
  <c r="S11" i="17"/>
  <c r="E40" i="17"/>
  <c r="G40" i="17"/>
  <c r="G10" i="17" l="1"/>
  <c r="G8" i="17"/>
  <c r="H42" i="17" l="1"/>
  <c r="H39" i="17"/>
  <c r="I39" i="17" s="1"/>
  <c r="H40" i="17"/>
  <c r="H33" i="17"/>
  <c r="H35" i="17"/>
  <c r="I35" i="17" s="1"/>
  <c r="H37" i="17"/>
  <c r="H11" i="17"/>
  <c r="H13" i="17"/>
  <c r="H15" i="17"/>
  <c r="H17" i="17"/>
  <c r="I17" i="17" s="1"/>
  <c r="H19" i="17"/>
  <c r="I19" i="17" s="1"/>
  <c r="H21" i="17"/>
  <c r="I21" i="17" s="1"/>
  <c r="H23" i="17"/>
  <c r="I23" i="17" s="1"/>
  <c r="H25" i="17"/>
  <c r="I25" i="17" s="1"/>
  <c r="H9" i="17"/>
  <c r="I33" i="17" l="1"/>
  <c r="I40" i="17"/>
  <c r="I13" i="17"/>
  <c r="I15" i="17"/>
  <c r="I9" i="17"/>
  <c r="I11" i="17"/>
  <c r="G38" i="17"/>
  <c r="E38" i="17"/>
  <c r="G34" i="17"/>
  <c r="G32" i="17"/>
  <c r="G20" i="17"/>
  <c r="G22" i="17"/>
  <c r="G24" i="17"/>
  <c r="G12" i="17"/>
  <c r="G14" i="17"/>
  <c r="G16" i="17"/>
  <c r="G18" i="17"/>
  <c r="J42" i="17"/>
  <c r="J40" i="17"/>
  <c r="J39" i="17"/>
  <c r="J35" i="17"/>
  <c r="J33" i="17"/>
  <c r="J25" i="17"/>
  <c r="J22" i="17"/>
  <c r="J20" i="17"/>
  <c r="J18" i="17"/>
  <c r="J16" i="17"/>
  <c r="J14" i="17"/>
  <c r="J12" i="17"/>
  <c r="J10" i="17"/>
  <c r="J8" i="17"/>
  <c r="J50" i="12" l="1"/>
  <c r="K50" i="12" s="1"/>
  <c r="U51" i="9" l="1"/>
  <c r="S54" i="9" l="1"/>
  <c r="P6" i="9"/>
  <c r="J6" i="9"/>
  <c r="G19" i="12" l="1"/>
  <c r="H19" i="12"/>
  <c r="F19" i="12"/>
  <c r="I53" i="8" l="1"/>
  <c r="S51" i="9"/>
  <c r="Q51" i="9"/>
  <c r="O51" i="9"/>
  <c r="M51" i="9"/>
  <c r="K51" i="9"/>
  <c r="L54" i="8" l="1"/>
  <c r="L28" i="8"/>
  <c r="I82" i="9"/>
  <c r="O9" i="8" l="1"/>
  <c r="O10" i="8" s="1"/>
  <c r="K24" i="8" l="1"/>
  <c r="L24" i="8"/>
  <c r="J24" i="8"/>
  <c r="K23" i="8"/>
  <c r="L23" i="8"/>
  <c r="J23" i="8"/>
  <c r="K22" i="8"/>
  <c r="L22" i="8"/>
  <c r="J22" i="8"/>
  <c r="K19" i="8"/>
  <c r="L19" i="8"/>
  <c r="J19" i="8"/>
  <c r="K18" i="8"/>
  <c r="L18" i="8"/>
  <c r="J18" i="8"/>
  <c r="K17" i="8"/>
  <c r="L17" i="8"/>
  <c r="J17" i="8"/>
  <c r="K16" i="8"/>
  <c r="L16" i="8"/>
  <c r="J16" i="8"/>
  <c r="K14" i="8"/>
  <c r="L14" i="8"/>
  <c r="J14" i="8"/>
  <c r="K13" i="8"/>
  <c r="L13" i="8"/>
  <c r="J13" i="8"/>
  <c r="K12" i="8"/>
  <c r="L12" i="8"/>
  <c r="J12" i="8"/>
  <c r="K11" i="8"/>
  <c r="L11" i="8"/>
  <c r="J11" i="8"/>
  <c r="J10" i="8"/>
  <c r="L10" i="8"/>
  <c r="L9" i="8"/>
  <c r="K9" i="8"/>
  <c r="J9" i="8"/>
  <c r="L8" i="8"/>
  <c r="J8" i="8"/>
  <c r="J20" i="8"/>
  <c r="L20" i="8"/>
  <c r="L21" i="8"/>
  <c r="L15" i="8"/>
  <c r="L7" i="8"/>
  <c r="J7" i="8"/>
  <c r="K21" i="8" l="1"/>
  <c r="K18" i="12"/>
  <c r="O14" i="8" l="1"/>
  <c r="O15" i="8" s="1"/>
  <c r="E27" i="8" l="1"/>
  <c r="J21" i="8" l="1"/>
  <c r="K20" i="8"/>
  <c r="K15" i="8"/>
  <c r="J15" i="8"/>
  <c r="K10" i="8"/>
  <c r="K8" i="8"/>
  <c r="K7" i="8"/>
  <c r="I79" i="9"/>
  <c r="I78" i="9"/>
  <c r="I77" i="9"/>
  <c r="I76" i="9"/>
  <c r="I75" i="9"/>
  <c r="I74" i="9"/>
  <c r="I73" i="9"/>
  <c r="I72" i="9"/>
  <c r="I71" i="9"/>
  <c r="I70" i="9"/>
  <c r="I69" i="9"/>
  <c r="I68" i="9"/>
  <c r="I67" i="9"/>
  <c r="I66" i="9"/>
  <c r="I65" i="9"/>
  <c r="I64" i="9"/>
  <c r="I63" i="9"/>
  <c r="I62" i="9"/>
  <c r="T47" i="9" l="1"/>
  <c r="V35" i="9"/>
  <c r="R35" i="9"/>
  <c r="V32" i="9" l="1"/>
  <c r="V33" i="9"/>
  <c r="V34" i="9"/>
  <c r="V36" i="9"/>
  <c r="V37" i="9"/>
  <c r="V38" i="9"/>
  <c r="V39" i="9"/>
  <c r="V40" i="9"/>
  <c r="V41" i="9"/>
  <c r="V42" i="9"/>
  <c r="V43" i="9"/>
  <c r="V44" i="9"/>
  <c r="V45" i="9"/>
  <c r="V46" i="9"/>
  <c r="V47" i="9"/>
  <c r="V48" i="9"/>
  <c r="V49" i="9"/>
  <c r="V50" i="9"/>
  <c r="V52" i="9"/>
  <c r="T32" i="9"/>
  <c r="T33" i="9"/>
  <c r="T34" i="9"/>
  <c r="T35" i="9"/>
  <c r="T36" i="9"/>
  <c r="T37" i="9"/>
  <c r="T38" i="9"/>
  <c r="T39" i="9"/>
  <c r="T40" i="9"/>
  <c r="T41" i="9"/>
  <c r="T42" i="9"/>
  <c r="T43" i="9"/>
  <c r="T44" i="9"/>
  <c r="T45" i="9"/>
  <c r="T46" i="9"/>
  <c r="T49" i="9"/>
  <c r="T50" i="9"/>
  <c r="T52" i="9"/>
  <c r="V31" i="9"/>
  <c r="T31" i="9"/>
  <c r="R32" i="9"/>
  <c r="R33" i="9"/>
  <c r="R34" i="9"/>
  <c r="R36" i="9"/>
  <c r="R37" i="9"/>
  <c r="R38" i="9"/>
  <c r="R39" i="9"/>
  <c r="R40" i="9"/>
  <c r="R41" i="9"/>
  <c r="R42" i="9"/>
  <c r="R43" i="9"/>
  <c r="R44" i="9"/>
  <c r="R45" i="9"/>
  <c r="R46" i="9"/>
  <c r="R47" i="9"/>
  <c r="R48" i="9"/>
  <c r="R49" i="9"/>
  <c r="R50" i="9"/>
  <c r="R52" i="9"/>
  <c r="R31" i="9"/>
  <c r="P32" i="9"/>
  <c r="P33" i="9"/>
  <c r="P34" i="9"/>
  <c r="P35" i="9"/>
  <c r="P36" i="9"/>
  <c r="P37" i="9"/>
  <c r="P38" i="9"/>
  <c r="P39" i="9"/>
  <c r="P40" i="9"/>
  <c r="P41" i="9"/>
  <c r="P42" i="9"/>
  <c r="P43" i="9"/>
  <c r="P44" i="9"/>
  <c r="P45" i="9"/>
  <c r="P46" i="9"/>
  <c r="P47" i="9"/>
  <c r="P48" i="9"/>
  <c r="P49" i="9"/>
  <c r="P50" i="9"/>
  <c r="P52" i="9"/>
  <c r="P31" i="9"/>
  <c r="N32" i="9"/>
  <c r="N33" i="9"/>
  <c r="N34" i="9"/>
  <c r="N35" i="9"/>
  <c r="N36" i="9"/>
  <c r="N37" i="9"/>
  <c r="N38" i="9"/>
  <c r="N39" i="9"/>
  <c r="N40" i="9"/>
  <c r="N41" i="9"/>
  <c r="N42" i="9"/>
  <c r="N43" i="9"/>
  <c r="N44" i="9"/>
  <c r="N45" i="9"/>
  <c r="N46" i="9"/>
  <c r="N47" i="9"/>
  <c r="N48" i="9"/>
  <c r="N49" i="9"/>
  <c r="N50" i="9"/>
  <c r="N52" i="9"/>
  <c r="N31" i="9"/>
  <c r="L31" i="9"/>
  <c r="E51" i="9"/>
  <c r="N51" i="9" s="1"/>
  <c r="F51" i="9"/>
  <c r="P51" i="9" s="1"/>
  <c r="G51" i="9"/>
  <c r="R51" i="9" s="1"/>
  <c r="H51" i="9"/>
  <c r="T51" i="9" s="1"/>
  <c r="I51" i="9"/>
  <c r="V51" i="9" s="1"/>
  <c r="D51" i="9"/>
  <c r="L51" i="9" s="1"/>
  <c r="L32" i="9"/>
  <c r="L33" i="9"/>
  <c r="L34" i="9"/>
  <c r="L35" i="9"/>
  <c r="L36" i="9"/>
  <c r="L37" i="9"/>
  <c r="L38" i="9"/>
  <c r="L39" i="9"/>
  <c r="L40" i="9"/>
  <c r="L41" i="9"/>
  <c r="L42" i="9"/>
  <c r="L43" i="9"/>
  <c r="L44" i="9"/>
  <c r="L45" i="9"/>
  <c r="L46" i="9"/>
  <c r="L47" i="9"/>
  <c r="L48" i="9"/>
  <c r="L49" i="9"/>
  <c r="L50" i="9"/>
  <c r="L52" i="9"/>
  <c r="E26" i="9"/>
  <c r="F26" i="9"/>
  <c r="G26" i="9"/>
  <c r="H26" i="9"/>
  <c r="I26" i="9"/>
  <c r="W26" i="9" s="1"/>
  <c r="D26" i="9"/>
  <c r="Q27" i="9"/>
  <c r="S27" i="9"/>
  <c r="T27" i="9"/>
  <c r="V27" i="9" s="1"/>
  <c r="U27" i="9"/>
  <c r="W27" i="9"/>
  <c r="P27" i="9"/>
  <c r="Q7" i="9"/>
  <c r="S7" i="9"/>
  <c r="T7" i="9"/>
  <c r="U7" i="9"/>
  <c r="W7" i="9"/>
  <c r="Q8" i="9"/>
  <c r="S8" i="9"/>
  <c r="T8" i="9"/>
  <c r="U8" i="9"/>
  <c r="W8" i="9"/>
  <c r="Q9" i="9"/>
  <c r="S9" i="9"/>
  <c r="T9" i="9"/>
  <c r="V9" i="9" s="1"/>
  <c r="U9" i="9"/>
  <c r="W9" i="9"/>
  <c r="Q10" i="9"/>
  <c r="S10" i="9"/>
  <c r="T10" i="9"/>
  <c r="U10" i="9"/>
  <c r="W10" i="9"/>
  <c r="Q11" i="9"/>
  <c r="S11" i="9"/>
  <c r="T11" i="9"/>
  <c r="U11" i="9"/>
  <c r="W11" i="9"/>
  <c r="Q12" i="9"/>
  <c r="S12" i="9"/>
  <c r="T12" i="9"/>
  <c r="U12" i="9"/>
  <c r="W12" i="9"/>
  <c r="Q13" i="9"/>
  <c r="S13" i="9"/>
  <c r="T13" i="9"/>
  <c r="V13" i="9" s="1"/>
  <c r="U13" i="9"/>
  <c r="W13" i="9"/>
  <c r="Q14" i="9"/>
  <c r="S14" i="9"/>
  <c r="T14" i="9"/>
  <c r="U14" i="9"/>
  <c r="W14" i="9"/>
  <c r="Q15" i="9"/>
  <c r="S15" i="9"/>
  <c r="T15" i="9"/>
  <c r="U15" i="9"/>
  <c r="W15" i="9"/>
  <c r="Q16" i="9"/>
  <c r="S16" i="9"/>
  <c r="T16" i="9"/>
  <c r="U16" i="9"/>
  <c r="W16" i="9"/>
  <c r="Q17" i="9"/>
  <c r="S17" i="9"/>
  <c r="T17" i="9"/>
  <c r="V17" i="9" s="1"/>
  <c r="U17" i="9"/>
  <c r="W17" i="9"/>
  <c r="Q18" i="9"/>
  <c r="S18" i="9"/>
  <c r="T18" i="9"/>
  <c r="U18" i="9"/>
  <c r="W18" i="9"/>
  <c r="Q19" i="9"/>
  <c r="S19" i="9"/>
  <c r="T19" i="9"/>
  <c r="U19" i="9"/>
  <c r="W19" i="9"/>
  <c r="Q20" i="9"/>
  <c r="S20" i="9"/>
  <c r="T20" i="9"/>
  <c r="U20" i="9"/>
  <c r="W20" i="9"/>
  <c r="Q21" i="9"/>
  <c r="S21" i="9"/>
  <c r="T21" i="9"/>
  <c r="V21" i="9" s="1"/>
  <c r="U21" i="9"/>
  <c r="W21" i="9"/>
  <c r="Q22" i="9"/>
  <c r="S22" i="9"/>
  <c r="T22" i="9"/>
  <c r="U22" i="9"/>
  <c r="W22" i="9"/>
  <c r="Q23" i="9"/>
  <c r="S23" i="9"/>
  <c r="T23" i="9"/>
  <c r="U23" i="9"/>
  <c r="W23" i="9"/>
  <c r="Q24" i="9"/>
  <c r="S24" i="9"/>
  <c r="T24" i="9"/>
  <c r="U24" i="9"/>
  <c r="W24" i="9"/>
  <c r="Q25" i="9"/>
  <c r="S25" i="9"/>
  <c r="T25" i="9"/>
  <c r="V25" i="9" s="1"/>
  <c r="U25" i="9"/>
  <c r="W25" i="9"/>
  <c r="P8" i="9"/>
  <c r="P9" i="9"/>
  <c r="R9" i="9" s="1"/>
  <c r="P10" i="9"/>
  <c r="P11" i="9"/>
  <c r="P12" i="9"/>
  <c r="P13" i="9"/>
  <c r="R13" i="9" s="1"/>
  <c r="P14" i="9"/>
  <c r="P15" i="9"/>
  <c r="P16" i="9"/>
  <c r="P17" i="9"/>
  <c r="R17" i="9" s="1"/>
  <c r="P18" i="9"/>
  <c r="P19" i="9"/>
  <c r="P20" i="9"/>
  <c r="P21" i="9"/>
  <c r="R21" i="9" s="1"/>
  <c r="P22" i="9"/>
  <c r="P23" i="9"/>
  <c r="P24" i="9"/>
  <c r="P25" i="9"/>
  <c r="P7" i="9"/>
  <c r="M6" i="9"/>
  <c r="L6" i="9"/>
  <c r="K6" i="9"/>
  <c r="Q6" i="9"/>
  <c r="S6" i="9"/>
  <c r="T6" i="9"/>
  <c r="U6" i="9"/>
  <c r="W6" i="9"/>
  <c r="N6" i="9"/>
  <c r="N27" i="9"/>
  <c r="N7" i="9"/>
  <c r="N8" i="9"/>
  <c r="N9" i="9"/>
  <c r="N10" i="9"/>
  <c r="N11" i="9"/>
  <c r="N12" i="9"/>
  <c r="N13" i="9"/>
  <c r="N14" i="9"/>
  <c r="N15" i="9"/>
  <c r="N16" i="9"/>
  <c r="N17" i="9"/>
  <c r="N18" i="9"/>
  <c r="N19" i="9"/>
  <c r="N20" i="9"/>
  <c r="N21" i="9"/>
  <c r="N22" i="9"/>
  <c r="N23" i="9"/>
  <c r="N24" i="9"/>
  <c r="N25" i="9"/>
  <c r="M7" i="9"/>
  <c r="M8" i="9"/>
  <c r="M9" i="9"/>
  <c r="M10" i="9"/>
  <c r="M11" i="9"/>
  <c r="M12" i="9"/>
  <c r="M13" i="9"/>
  <c r="M14" i="9"/>
  <c r="M15" i="9"/>
  <c r="M16" i="9"/>
  <c r="M17" i="9"/>
  <c r="M18" i="9"/>
  <c r="M19" i="9"/>
  <c r="M20" i="9"/>
  <c r="M21" i="9"/>
  <c r="M22" i="9"/>
  <c r="M23" i="9"/>
  <c r="M24" i="9"/>
  <c r="M25" i="9"/>
  <c r="M27" i="9"/>
  <c r="L7" i="9"/>
  <c r="L8" i="9"/>
  <c r="L9" i="9"/>
  <c r="L10" i="9"/>
  <c r="L11" i="9"/>
  <c r="L12" i="9"/>
  <c r="L13" i="9"/>
  <c r="L14" i="9"/>
  <c r="L15" i="9"/>
  <c r="L16" i="9"/>
  <c r="L17" i="9"/>
  <c r="L18" i="9"/>
  <c r="L19" i="9"/>
  <c r="L20" i="9"/>
  <c r="L21" i="9"/>
  <c r="L22" i="9"/>
  <c r="L23" i="9"/>
  <c r="L24" i="9"/>
  <c r="L25" i="9"/>
  <c r="L27" i="9"/>
  <c r="K7" i="9"/>
  <c r="K8" i="9"/>
  <c r="K9" i="9"/>
  <c r="K10" i="9"/>
  <c r="K11" i="9"/>
  <c r="K12" i="9"/>
  <c r="K13" i="9"/>
  <c r="K14" i="9"/>
  <c r="K15" i="9"/>
  <c r="K16" i="9"/>
  <c r="K17" i="9"/>
  <c r="K18" i="9"/>
  <c r="K19" i="9"/>
  <c r="K20" i="9"/>
  <c r="K21" i="9"/>
  <c r="K22" i="9"/>
  <c r="K23" i="9"/>
  <c r="K24" i="9"/>
  <c r="K25" i="9"/>
  <c r="K27" i="9"/>
  <c r="J7" i="9"/>
  <c r="J8" i="9"/>
  <c r="J9" i="9"/>
  <c r="J10" i="9"/>
  <c r="J11" i="9"/>
  <c r="J12" i="9"/>
  <c r="J13" i="9"/>
  <c r="J14" i="9"/>
  <c r="J15" i="9"/>
  <c r="J16" i="9"/>
  <c r="J17" i="9"/>
  <c r="J18" i="9"/>
  <c r="J19" i="9"/>
  <c r="J20" i="9"/>
  <c r="J21" i="9"/>
  <c r="J22" i="9"/>
  <c r="J23" i="9"/>
  <c r="J24" i="9"/>
  <c r="J25" i="9"/>
  <c r="J27" i="9"/>
  <c r="J33" i="8"/>
  <c r="H33" i="8"/>
  <c r="K33" i="8"/>
  <c r="L33" i="8" s="1"/>
  <c r="C53" i="8"/>
  <c r="G53" i="8"/>
  <c r="H53" i="8" s="1"/>
  <c r="D53" i="8"/>
  <c r="J53" i="8" s="1"/>
  <c r="E53" i="8"/>
  <c r="K52" i="8"/>
  <c r="L52" i="8" s="1"/>
  <c r="J52" i="8"/>
  <c r="H52" i="8"/>
  <c r="J51" i="8"/>
  <c r="H51" i="8"/>
  <c r="K51" i="8"/>
  <c r="L51" i="8" s="1"/>
  <c r="K50" i="8"/>
  <c r="L50" i="8" s="1"/>
  <c r="J50" i="8"/>
  <c r="H50" i="8"/>
  <c r="K49" i="8"/>
  <c r="L49" i="8" s="1"/>
  <c r="J49" i="8"/>
  <c r="H49" i="8"/>
  <c r="L48" i="8"/>
  <c r="J48" i="8"/>
  <c r="H48" i="8"/>
  <c r="K48" i="8"/>
  <c r="L47" i="8"/>
  <c r="K47" i="8"/>
  <c r="J47" i="8"/>
  <c r="H47" i="8"/>
  <c r="L46" i="8"/>
  <c r="J46" i="8"/>
  <c r="H46" i="8"/>
  <c r="K46" i="8"/>
  <c r="L45" i="8"/>
  <c r="K45" i="8"/>
  <c r="J45" i="8"/>
  <c r="H45" i="8"/>
  <c r="L42" i="8"/>
  <c r="K42" i="8"/>
  <c r="J42" i="8"/>
  <c r="H42" i="8"/>
  <c r="F7" i="8"/>
  <c r="K41" i="8"/>
  <c r="L41" i="8" s="1"/>
  <c r="J41" i="8"/>
  <c r="H41" i="8"/>
  <c r="L40" i="8"/>
  <c r="J40" i="8"/>
  <c r="H40" i="8"/>
  <c r="K40" i="8"/>
  <c r="J54" i="8"/>
  <c r="H54" i="8"/>
  <c r="J44" i="8"/>
  <c r="H44" i="8"/>
  <c r="J43" i="8"/>
  <c r="H43" i="8"/>
  <c r="J39" i="8"/>
  <c r="H39" i="8"/>
  <c r="J38" i="8"/>
  <c r="H38" i="8"/>
  <c r="J37" i="8"/>
  <c r="H37" i="8"/>
  <c r="K53" i="8" l="1"/>
  <c r="L53" i="8" s="1"/>
  <c r="T48" i="9"/>
  <c r="R22" i="9"/>
  <c r="R18" i="9"/>
  <c r="R14" i="9"/>
  <c r="R10" i="9"/>
  <c r="V23" i="9"/>
  <c r="V7" i="9"/>
  <c r="R27" i="9"/>
  <c r="V6" i="9"/>
  <c r="R7" i="9"/>
  <c r="V22" i="9"/>
  <c r="V18" i="9"/>
  <c r="V14" i="9"/>
  <c r="V10" i="9"/>
  <c r="P26" i="9"/>
  <c r="K26" i="9"/>
  <c r="R24" i="9"/>
  <c r="R20" i="9"/>
  <c r="R16" i="9"/>
  <c r="R12" i="9"/>
  <c r="R8" i="9"/>
  <c r="V24" i="9"/>
  <c r="V20" i="9"/>
  <c r="V16" i="9"/>
  <c r="V12" i="9"/>
  <c r="V8" i="9"/>
  <c r="J26" i="9"/>
  <c r="R23" i="9"/>
  <c r="R19" i="9"/>
  <c r="R15" i="9"/>
  <c r="R11" i="9"/>
  <c r="V19" i="9"/>
  <c r="V15" i="9"/>
  <c r="V11" i="9"/>
  <c r="Q26" i="9"/>
  <c r="R26" i="9" s="1"/>
  <c r="R6" i="9"/>
  <c r="U26" i="9"/>
  <c r="T26" i="9"/>
  <c r="N26" i="9"/>
  <c r="S26" i="9"/>
  <c r="L26" i="9"/>
  <c r="M26" i="9"/>
  <c r="R25" i="9"/>
  <c r="V26" i="9" l="1"/>
  <c r="G13" i="4" l="1"/>
  <c r="J35" i="8" l="1"/>
  <c r="H35" i="8"/>
  <c r="J36" i="8"/>
  <c r="H36" i="8"/>
  <c r="J34" i="8"/>
  <c r="H34" i="8"/>
  <c r="L43" i="8" l="1"/>
  <c r="L38" i="8"/>
  <c r="L36" i="8"/>
  <c r="L37" i="8"/>
  <c r="L35" i="8"/>
  <c r="L44" i="8"/>
  <c r="L39" i="8"/>
  <c r="L34" i="8"/>
  <c r="G8" i="8"/>
  <c r="G9" i="8"/>
  <c r="G10" i="8"/>
  <c r="G11" i="8"/>
  <c r="G12" i="8"/>
  <c r="G13" i="8"/>
  <c r="G14" i="8"/>
  <c r="G15" i="8"/>
  <c r="G16" i="8"/>
  <c r="G17" i="8"/>
  <c r="G18" i="8"/>
  <c r="G19" i="8"/>
  <c r="G20" i="8"/>
  <c r="G21" i="8"/>
  <c r="G22" i="8"/>
  <c r="G23" i="8"/>
  <c r="G24" i="8"/>
  <c r="G25" i="8"/>
  <c r="G26" i="8"/>
  <c r="G7" i="8"/>
  <c r="F8" i="8"/>
  <c r="F9" i="8"/>
  <c r="F10" i="8"/>
  <c r="F11" i="8"/>
  <c r="F12" i="8"/>
  <c r="F13" i="8"/>
  <c r="F14" i="8"/>
  <c r="F15" i="8"/>
  <c r="F16" i="8"/>
  <c r="F17" i="8"/>
  <c r="F18" i="8"/>
  <c r="F19" i="8"/>
  <c r="F20" i="8"/>
  <c r="F21" i="8"/>
  <c r="F22" i="8"/>
  <c r="F23" i="8"/>
  <c r="F24" i="8"/>
  <c r="F25" i="8"/>
  <c r="F26" i="8"/>
  <c r="H8" i="8"/>
  <c r="H9" i="8"/>
  <c r="H10" i="8"/>
  <c r="H11" i="8"/>
  <c r="H12" i="8"/>
  <c r="H13" i="8"/>
  <c r="H14" i="8"/>
  <c r="H15" i="8"/>
  <c r="H16" i="8"/>
  <c r="H17" i="8"/>
  <c r="H18" i="8"/>
  <c r="H19" i="8"/>
  <c r="H20" i="8"/>
  <c r="H21" i="8"/>
  <c r="H22" i="8"/>
  <c r="H23" i="8"/>
  <c r="H24" i="8"/>
  <c r="H25" i="8"/>
  <c r="H26" i="8"/>
  <c r="H7" i="8"/>
  <c r="E9" i="5"/>
  <c r="G23" i="4"/>
  <c r="G24" i="4"/>
  <c r="G22" i="4"/>
  <c r="G11" i="4"/>
  <c r="G12" i="4"/>
  <c r="G14" i="4"/>
  <c r="G15" i="4"/>
  <c r="G10" i="4"/>
  <c r="G33" i="1" l="1"/>
  <c r="G34" i="1"/>
  <c r="G35" i="1"/>
  <c r="H35" i="1" s="1"/>
  <c r="G36" i="1"/>
  <c r="G37" i="1"/>
  <c r="G32" i="1"/>
  <c r="H32" i="1" s="1"/>
  <c r="H36" i="1" l="1"/>
  <c r="I36" i="1" s="1"/>
  <c r="I32" i="1"/>
  <c r="H34" i="1"/>
  <c r="I34" i="1" s="1"/>
  <c r="H37" i="1"/>
  <c r="I37" i="1" s="1"/>
  <c r="H33" i="1"/>
  <c r="I33" i="1" s="1"/>
  <c r="I35" i="1"/>
  <c r="L9" i="2"/>
  <c r="L10" i="2"/>
  <c r="I10" i="2"/>
  <c r="J10" i="2"/>
  <c r="H10" i="2"/>
  <c r="H9" i="2"/>
  <c r="I9" i="2"/>
  <c r="J9" i="2"/>
  <c r="G19" i="5" l="1"/>
  <c r="G17" i="5"/>
  <c r="G16" i="5"/>
  <c r="G15" i="5"/>
  <c r="G14" i="5"/>
  <c r="G13" i="5"/>
  <c r="G12" i="5"/>
  <c r="G11" i="5"/>
  <c r="G10" i="5"/>
  <c r="G9" i="5"/>
  <c r="F19" i="5"/>
  <c r="F18" i="5"/>
  <c r="F17" i="5"/>
  <c r="H17" i="5" s="1"/>
  <c r="F16" i="5"/>
  <c r="H16" i="5" s="1"/>
  <c r="F15" i="5"/>
  <c r="H15" i="5" s="1"/>
  <c r="F14" i="5"/>
  <c r="H14" i="5" s="1"/>
  <c r="F13" i="5"/>
  <c r="F12" i="5"/>
  <c r="F11" i="5"/>
  <c r="F10" i="5"/>
  <c r="H10" i="5" s="1"/>
  <c r="F9" i="5"/>
  <c r="H9" i="5" s="1"/>
  <c r="E19" i="5"/>
  <c r="E17" i="5"/>
  <c r="E16" i="5"/>
  <c r="E15" i="5"/>
  <c r="E14" i="5"/>
  <c r="E13" i="5"/>
  <c r="E12" i="5"/>
  <c r="E11" i="5"/>
  <c r="E10" i="5"/>
  <c r="H11" i="5" l="1"/>
  <c r="H12" i="5"/>
  <c r="H13" i="5"/>
  <c r="M9" i="1"/>
  <c r="N9" i="1"/>
  <c r="M10" i="1"/>
  <c r="N10" i="1"/>
  <c r="M11" i="1"/>
  <c r="N11" i="1"/>
  <c r="M12" i="1"/>
  <c r="N12" i="1"/>
  <c r="M13" i="1"/>
  <c r="N13" i="1"/>
  <c r="M14" i="1"/>
  <c r="N14" i="1"/>
  <c r="L9" i="1"/>
  <c r="L10" i="1"/>
  <c r="L11" i="1"/>
  <c r="L12" i="1"/>
  <c r="L13" i="1"/>
  <c r="L14" i="1"/>
  <c r="E26" i="1"/>
  <c r="D26" i="1"/>
  <c r="C26" i="1"/>
  <c r="I26" i="1"/>
  <c r="H26" i="1"/>
  <c r="E25" i="1"/>
  <c r="D25" i="1"/>
  <c r="C25" i="1"/>
  <c r="I25" i="1"/>
  <c r="H25" i="1"/>
  <c r="M24" i="1" s="1"/>
  <c r="E24" i="1"/>
  <c r="D24" i="1"/>
  <c r="C24" i="1"/>
  <c r="I24" i="1"/>
  <c r="H24" i="1"/>
  <c r="E23" i="1"/>
  <c r="D23" i="1"/>
  <c r="C23" i="1"/>
  <c r="I23" i="1"/>
  <c r="H23" i="1"/>
  <c r="E22" i="1"/>
  <c r="D22" i="1"/>
  <c r="C22" i="1"/>
  <c r="I22" i="1"/>
  <c r="H22" i="1"/>
  <c r="E21" i="1"/>
  <c r="D21" i="1"/>
  <c r="C21" i="1"/>
  <c r="I21" i="1"/>
  <c r="H21" i="1"/>
  <c r="G21" i="1"/>
  <c r="G22" i="1"/>
  <c r="L21" i="1" s="1"/>
  <c r="G23" i="1"/>
  <c r="G24" i="1"/>
  <c r="G25" i="1"/>
  <c r="G26" i="1"/>
  <c r="M20" i="1" l="1"/>
  <c r="N23" i="1"/>
  <c r="N21" i="1"/>
  <c r="M22" i="1"/>
  <c r="L23" i="1"/>
  <c r="L24" i="1"/>
  <c r="L22" i="1"/>
  <c r="N20" i="1"/>
  <c r="N22" i="1"/>
  <c r="N24" i="1"/>
  <c r="L20" i="1"/>
  <c r="M21" i="1"/>
  <c r="M23" i="1"/>
  <c r="D11" i="2"/>
  <c r="H11" i="2" s="1"/>
  <c r="E11" i="2"/>
  <c r="I11" i="2" s="1"/>
  <c r="F11" i="2"/>
  <c r="C11" i="2"/>
  <c r="G19" i="3"/>
  <c r="H19" i="3"/>
  <c r="I19" i="3"/>
  <c r="L11" i="2" l="1"/>
  <c r="J11" i="2"/>
  <c r="F17" i="2"/>
  <c r="F18" i="2"/>
  <c r="F16" i="2"/>
  <c r="D17" i="2"/>
  <c r="D18" i="2"/>
  <c r="D16" i="2"/>
  <c r="C18" i="2"/>
  <c r="C16" i="2"/>
  <c r="C17" i="2"/>
  <c r="E18" i="2"/>
  <c r="E16" i="2"/>
  <c r="E17" i="2"/>
</calcChain>
</file>

<file path=xl/sharedStrings.xml><?xml version="1.0" encoding="utf-8"?>
<sst xmlns="http://schemas.openxmlformats.org/spreadsheetml/2006/main" count="603" uniqueCount="176">
  <si>
    <t>Total général</t>
  </si>
  <si>
    <t>Année 2019</t>
  </si>
  <si>
    <t>Année 2018</t>
  </si>
  <si>
    <t>Année 2017</t>
  </si>
  <si>
    <t>Année 2016</t>
  </si>
  <si>
    <t>Année 2015</t>
  </si>
  <si>
    <t>Année 2013</t>
  </si>
  <si>
    <t>Année 2014</t>
  </si>
  <si>
    <t>01 - Ain</t>
  </si>
  <si>
    <t>03 - Allier</t>
  </si>
  <si>
    <t>07 - Ardèche</t>
  </si>
  <si>
    <t>15 - Cantal</t>
  </si>
  <si>
    <t>26 - Drôme</t>
  </si>
  <si>
    <t>38 - Isère</t>
  </si>
  <si>
    <t>42 - Loire</t>
  </si>
  <si>
    <t>43 - Haute-Loire</t>
  </si>
  <si>
    <t>63 - Puy-de-Dôme</t>
  </si>
  <si>
    <t>69 - Rhône</t>
  </si>
  <si>
    <t>73 - Savoie</t>
  </si>
  <si>
    <t>74 - Haute-Savoie</t>
  </si>
  <si>
    <t>Auvergne-Rhône-Alpes</t>
  </si>
  <si>
    <t>REPRISE EMPLOI, ENTRÉE EN CES, EN CEV, EN CUI-CAE, EN CUI-CIE, EN RMA</t>
  </si>
  <si>
    <t>ENTRÉE EN STAGE, EN AFR, EN APR</t>
  </si>
  <si>
    <t>ABSENCE AU CONTRÔLE</t>
  </si>
  <si>
    <t>MALADIE, CONGÉS MATERNITÉ, ACCIDENT DU TRAVAIL</t>
  </si>
  <si>
    <t>RETRAITE</t>
  </si>
  <si>
    <t>DISPENSE DE RECHERCHE D'EMPLOI</t>
  </si>
  <si>
    <t>AUTRES ARRÊTS DE RECHERCHE (ENTRÉES EN CONGÉ PARENTAL, AUTRE CAS)</t>
  </si>
  <si>
    <t>CHANGEMENT D'ALE</t>
  </si>
  <si>
    <t>SUSPENSIONS</t>
  </si>
  <si>
    <t>NON PRÉCISÉ, AUTRES CAS</t>
  </si>
  <si>
    <t>Hommes</t>
  </si>
  <si>
    <t>Femmes</t>
  </si>
  <si>
    <t>Total</t>
  </si>
  <si>
    <t>Moins de 20 ans</t>
  </si>
  <si>
    <t>De 20 à 29 ans</t>
  </si>
  <si>
    <t>De 30 à 39 ans</t>
  </si>
  <si>
    <t>De 40 à 49 ans</t>
  </si>
  <si>
    <t>De 50 à 59 ans</t>
  </si>
  <si>
    <t>60 ans et plus</t>
  </si>
  <si>
    <t>Volumes</t>
  </si>
  <si>
    <t>Parts</t>
  </si>
  <si>
    <t>Evolution sur 3 ans</t>
  </si>
  <si>
    <t>ns</t>
  </si>
  <si>
    <t>-</t>
  </si>
  <si>
    <t>Motifs de sortie</t>
  </si>
  <si>
    <t>Evolution</t>
  </si>
  <si>
    <t>47 - Commerce de détail, à l'exception des automobiles et des motocycles</t>
  </si>
  <si>
    <t>88 - Action sociale sans hébergement</t>
  </si>
  <si>
    <t>43 - Travaux de construction spécialisés</t>
  </si>
  <si>
    <t>87 - Hébergement médico-social et social</t>
  </si>
  <si>
    <t>81 - Services relatifs aux bâtiments et aménagement paysager</t>
  </si>
  <si>
    <t>49 - Transports terrestres et transport par conduites</t>
  </si>
  <si>
    <t>56 - Restauration</t>
  </si>
  <si>
    <t>46 - Commerce de gros, à l'exception des automobiles et des motocycles</t>
  </si>
  <si>
    <t>10 - Industries alimentaires</t>
  </si>
  <si>
    <t>86 - Activités pour la santé humaine</t>
  </si>
  <si>
    <t>25 - Fabrication de produits métalliques, à l'exception des machines et des équipements</t>
  </si>
  <si>
    <t>52 - Entreposage et services auxiliaires des transports</t>
  </si>
  <si>
    <t>45 - Commerce et réparation d'automobiles et de motocycles</t>
  </si>
  <si>
    <t>96 - Autres services personnels</t>
  </si>
  <si>
    <t>82 - Activités administratives et autres activités de soutien aux entreprises</t>
  </si>
  <si>
    <t>22 - Fabrication de produits en caoutchouc et en plastique</t>
  </si>
  <si>
    <t>70 - Activités des sièges sociaux -  conseil de gestion</t>
  </si>
  <si>
    <t>42 - Génie civil</t>
  </si>
  <si>
    <t>64 - Activités des services financiers, hors assurance et caisses de retraite</t>
  </si>
  <si>
    <t>84 - Administration publique et défense -  sécurité sociale obligatoire</t>
  </si>
  <si>
    <t>68 - Activités immobilières</t>
  </si>
  <si>
    <t>55 - Hébergement</t>
  </si>
  <si>
    <t>Hommmes</t>
  </si>
  <si>
    <t>38 - Collecte, traitement et élimination des déchets -  récupération</t>
  </si>
  <si>
    <t>78 - Activités liées à l'emploi</t>
  </si>
  <si>
    <t>Nombre de jours</t>
  </si>
  <si>
    <t>Autres</t>
  </si>
  <si>
    <t>…</t>
  </si>
  <si>
    <t>date de MAJ</t>
  </si>
  <si>
    <t>Les demandeurs d'emploi s'inscrivant à Pôle emploi</t>
  </si>
  <si>
    <t>ayant subi un licenciement pour inaptitude</t>
  </si>
  <si>
    <t>Pôle emploi Auvergne-Rhône-Alpes</t>
  </si>
  <si>
    <t>Statistiques, Etudes et Evaluation</t>
  </si>
  <si>
    <t>Sources SISP</t>
  </si>
  <si>
    <t>Sources STMAT</t>
  </si>
  <si>
    <t>Evolution annuelle</t>
  </si>
  <si>
    <t>Evolution 2016/2019</t>
  </si>
  <si>
    <t>30 à 39 ans</t>
  </si>
  <si>
    <t>40 à 49 ans</t>
  </si>
  <si>
    <t>Part F</t>
  </si>
  <si>
    <t>Part H</t>
  </si>
  <si>
    <t>Part tot</t>
  </si>
  <si>
    <t>RP 2016 tot</t>
  </si>
  <si>
    <t>tx d'inapt tot</t>
  </si>
  <si>
    <t>tx d'inapt F</t>
  </si>
  <si>
    <t>txd'inapt H</t>
  </si>
  <si>
    <t>Part 20-29</t>
  </si>
  <si>
    <t>Part 30-39</t>
  </si>
  <si>
    <t>Part 40-49</t>
  </si>
  <si>
    <t>Part 50-59</t>
  </si>
  <si>
    <t>Part 60 et +</t>
  </si>
  <si>
    <t>total</t>
  </si>
  <si>
    <t>Moins de 40</t>
  </si>
  <si>
    <t>50 et +</t>
  </si>
  <si>
    <t>eff sal</t>
  </si>
  <si>
    <t>tx inapt</t>
  </si>
  <si>
    <t>Evol 2016/2019</t>
  </si>
  <si>
    <t>Top 10 des secteurs à inpatitude</t>
  </si>
  <si>
    <t>quelle taille d'étab ?</t>
  </si>
  <si>
    <t>Top 20</t>
  </si>
  <si>
    <t>Poids des secteurs AT dans les inaptitudes</t>
  </si>
  <si>
    <t>evol F</t>
  </si>
  <si>
    <t>evol H</t>
  </si>
  <si>
    <t>evol tot</t>
  </si>
  <si>
    <t>tot</t>
  </si>
  <si>
    <t>age</t>
  </si>
  <si>
    <t>Poids des 10 secteurs les + accidentogènes dans les inscriptions suite à licenciement pour inaptitude</t>
  </si>
  <si>
    <t>Poids des 10 secteurs les + accidentogènes dans l'emploi privé</t>
  </si>
  <si>
    <t>Moins de 30 ans</t>
  </si>
  <si>
    <t>50 ans et plus</t>
  </si>
  <si>
    <t>Arrêts maladies 
(hors AT-MP) 
de moins de 2 mois</t>
  </si>
  <si>
    <t>Arrêts maladies 
(hors AT-MP) 
de 2 mois et plus</t>
  </si>
  <si>
    <t>Arrêts maladies 
suite à AT-MP
de moins de 2 mois</t>
  </si>
  <si>
    <t>Arrêts maladies 
suite à AT-MP
de 2 mois et plus</t>
  </si>
  <si>
    <t xml:space="preserve">Arrêts maladies 
</t>
  </si>
  <si>
    <t>Source : DRSM Auvergne-Rhône-Alpes - Hippocrate décisionnel</t>
  </si>
  <si>
    <t>Les reconnaissances des maladies professionnelles en Auvergne-Rhône-Alpes</t>
  </si>
  <si>
    <t>Tableau</t>
  </si>
  <si>
    <t>Fréquence</t>
  </si>
  <si>
    <t>57 - Affections péri-articulaires provoquées par certains gestes et postures de travail</t>
  </si>
  <si>
    <t>98 - Affections chroniques du rachis lombaire provoquées par la manutention habituelle de charges lourdes</t>
  </si>
  <si>
    <t xml:space="preserve">30 - Affections professionnelles consécutives à l'inhalation des poussières d'amiante </t>
  </si>
  <si>
    <t>100 - Affections respiratoires aigües par infection à SARS COV 2</t>
  </si>
  <si>
    <t>97 - Affections chroniques du rachis lombaires provoquées par les vibrations de basses et moyennes fréquences transmises par le corps entier</t>
  </si>
  <si>
    <t>66 - Rhinites et asthmes professionnels</t>
  </si>
  <si>
    <t>65 - Lésions eczématiformes de mécanismes allergiques</t>
  </si>
  <si>
    <t xml:space="preserve">
79 - Lésions chroniques du ménisque
</t>
  </si>
  <si>
    <t>30bis - Cancers broncho-pulmonaires provoqués par l'inhalation de poussières d'amiante</t>
  </si>
  <si>
    <t xml:space="preserve">
42 - Atteintes auditives provoquées par des bruits lésionnels  
       </t>
  </si>
  <si>
    <t>25 - Affections consécutives à l'inhalation de poussières minérales renfermant de la silice cristalline, des silicates cristallins, du graphite ou de la houille</t>
  </si>
  <si>
    <t>47 - Affections professionnelles provoquées par les poussières de bois</t>
  </si>
  <si>
    <t>69 - Affections provoquées par les vibrations et chocs transmis par certaines machines outils et objets et par les chocs itératifs du talon de la main sur des éléments fixes</t>
  </si>
  <si>
    <t>Autres tableaux</t>
  </si>
  <si>
    <t>Hors tableaux</t>
  </si>
  <si>
    <t>Avis favorable</t>
  </si>
  <si>
    <t>Refus</t>
  </si>
  <si>
    <t>Taux d'acceptation</t>
  </si>
  <si>
    <t>inconnu</t>
  </si>
  <si>
    <t>Non renseigné</t>
  </si>
  <si>
    <t>&lt;10</t>
  </si>
  <si>
    <t>TOTAL</t>
  </si>
  <si>
    <t>Taux de refus</t>
  </si>
  <si>
    <t>F3</t>
  </si>
  <si>
    <t xml:space="preserve">TROUBLES DE L'HUMEUR (AFFECTIFS)  </t>
  </si>
  <si>
    <t xml:space="preserve">F4    </t>
  </si>
  <si>
    <t>TROUBLES NEVROTIQUES, TROUBLES LIES A DES FACTEURS DE STRESS ET TROUBLES SOMATOFORMES</t>
  </si>
  <si>
    <t>Tableau 1b - Demandes de reconnaissance liées à une affection d'origine psychique en Auvergne-Rhône-Alpes</t>
  </si>
  <si>
    <t>Affections d'origine psychique</t>
  </si>
  <si>
    <t>Détail des motifs:</t>
  </si>
  <si>
    <t>Troubles de l'humeur :</t>
  </si>
  <si>
    <t>Troubles affectifs bi-polaire</t>
  </si>
  <si>
    <t>Episodes dépressifs</t>
  </si>
  <si>
    <t>Episodes maniaques</t>
  </si>
  <si>
    <t>Troubles dépressifs récurrent</t>
  </si>
  <si>
    <t>Troubles de l'humeur (cyclothimie, dysthimie..)</t>
  </si>
  <si>
    <t>Troubles névrotiques:</t>
  </si>
  <si>
    <t>Troubles anxieux phobiques</t>
  </si>
  <si>
    <t>Autres troubles anxieux</t>
  </si>
  <si>
    <t>Troubles obsessionnels compulsifs</t>
  </si>
  <si>
    <t>Réaction à un facteur sévère de stress sévère et trouble de l'adaptation</t>
  </si>
  <si>
    <t>Troubles dissociatifs</t>
  </si>
  <si>
    <t>Troubles somatoformes</t>
  </si>
  <si>
    <t>Autres troubles névrotiques</t>
  </si>
  <si>
    <t>Total des demandes</t>
  </si>
  <si>
    <t>Lecture : 5 877 personnes ont eu un avis de reconnaissance en maladie professionnelle en 2021 suite à une affection péri-articulaire provoquée par certains gestes et postures de travail</t>
  </si>
  <si>
    <t>dont affections d'origine psychique</t>
  </si>
  <si>
    <t xml:space="preserve">Tableau 1a : Avis rendus en 2021 suite aux demandes de reconnaissance de maladie professionnelle par tableau en Auvergne-Rhône-Alpes </t>
  </si>
  <si>
    <t>Champ : Avis rendus en 2021 suite aux demandes de reconnaissances de maladies professionnelles, Auvergne-Rhône-Alpes</t>
  </si>
  <si>
    <r>
      <rPr>
        <b/>
        <sz val="12"/>
        <color theme="3" tint="0.39997558519241921"/>
        <rFont val="Calibri"/>
        <family val="2"/>
        <scheme val="minor"/>
      </rPr>
      <t>2/3 des demandes de reconnaissance portent sur les gestes et postures de travail</t>
    </r>
    <r>
      <rPr>
        <sz val="11"/>
        <color theme="1"/>
        <rFont val="Calibri"/>
        <family val="2"/>
        <scheme val="minor"/>
      </rPr>
      <t xml:space="preserve">
7 528 avis rendus suite à des demandes de reconnaissance de maladie professionnelle portent en 2021 sur des affections péri-articulaires provoquées par certains gestes et postures de travail, soit 67% de l'ensemble des avis rendus. Les autres avis ont une proportion bien moindre. Le plus fréquent porte sur les affections chroniques du rachis lombaire provoquées par la manutention habituelle de charges lourdes (761, soit 7% de l'ensemble). Du fait de la pandémie, des avis liés à des demandes pour des affections respiratoires aigües par infection à SARS-COV2 ont été rendus en 2021 (382, soit 3% de l'ensemble).
Par ailleurs, 1 636 avis concernent des demandes hors tableaux des maladies professionnelles reconnues (15% de l'ensemble). Le tiers d'entre elles sont liées à des affections d'origine psychique. 
</t>
    </r>
    <r>
      <rPr>
        <b/>
        <sz val="12"/>
        <color theme="3" tint="0.39997558519241921"/>
        <rFont val="Calibri"/>
        <family val="2"/>
        <scheme val="minor"/>
      </rPr>
      <t>Les demandes de reconnaissance pour les affections liées à l'amiante et aux gestes et postures de travail sont le plus souvent acceptées</t>
    </r>
    <r>
      <rPr>
        <sz val="11"/>
        <color theme="1"/>
        <rFont val="Calibri"/>
        <family val="2"/>
        <scheme val="minor"/>
      </rPr>
      <t xml:space="preserve">
Le taux d'acceptation de reconnaissance de maladie professionnelle varie fortement en fonction des tableaux auxquels elles se réfèrent. Les affections liées à l'amiante (tableau 30 et 30bis) ont les taux les plus élevés (92% et 84%). 
Les demandes liées aux affections péri-articulaires provoquées par certains gestes et postures de travail (tableau 57) ont un des taux les plus élevés (78%). C'est moins le cas des autres demandes liées aux troubles musculo squelettiques (TMS). Les demandes liées aux affections chroniques du rachis lombaire ont un taux de 66% lors qu'elles sont provoquées par des vibrations de basses et moyennes fréquences transmises par le corps entier (tableau 97) et de 43% si elles le sont par une manutention habituelle de charges lourdes (tableau 98). Les demandes pour des lésions chroniques du ménisque ont un taux de 62% (tableau 79), alors que celles pour une affection provoquée par les vibrations et chocs transmis par certaines machines outils et objets et par les chocs itératifs du talon de la main sur des éléments fixes (tableau 69) ont un taux de 46%.
Si les demandes liées aux rhinites et asthmes professionnels (tableau 66) ont un taux supérieur à la moyenne (70%), d'autres essuient plutôt des refus de reconnaissance. C'est le cas des demandes liées aux atteintes auditives provoquées par des bruits lésionnels (tableau 42) avec 46% d'acceptation et celles liées aux affections respiratoires aigües par infection à SARS COV2 (tableau 100) avec 41% d'acceptation. 
Les demandes hors tableaux ont une faible chance d'obtenir une reconnaissance (15% d'entre elles). Lorsqu'elles sont liées à une affection d'origine psychique, la reconnaissance est plus fréquente mais reste minoritaire (33%).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</si>
</sst>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quot; pts&quot;"/>
    <numFmt numFmtId="166" formatCode="0.0"/>
    <numFmt numFmtId="167" formatCode="\+\ 0.0%;\-\ 0.0%"/>
    <numFmt numFmtId="168" formatCode="\+\ 0.0&quot; pts&quot;;\-\ 0.0&quot; pts&quot;"/>
    <numFmt numFmtId="169" formatCode="\+\ 0%;\ \-\ 0%"/>
    <numFmt numFmtId="170" formatCode="0.000%"/>
  </numFmts>
  <fonts count="23" x14ac:knownFonts="1">
    <font>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u/>
      <sz val="14"/>
      <color theme="1"/>
      <name val="Calibri"/>
      <family val="2"/>
      <scheme val="minor"/>
    </font>
    <font>
      <i/>
      <sz val="10"/>
      <color theme="1"/>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9"/>
      <name val="Arial"/>
      <family val="2"/>
    </font>
    <font>
      <sz val="9"/>
      <name val="Arial"/>
      <family val="2"/>
    </font>
    <font>
      <sz val="8"/>
      <name val="Arial"/>
      <family val="2"/>
    </font>
    <font>
      <sz val="9"/>
      <color theme="1"/>
      <name val="Arial"/>
      <family val="2"/>
    </font>
    <font>
      <i/>
      <sz val="11"/>
      <color theme="1"/>
      <name val="Bahnschrift"/>
      <family val="2"/>
    </font>
    <font>
      <b/>
      <i/>
      <sz val="11"/>
      <color theme="1"/>
      <name val="Bahnschrift"/>
      <family val="2"/>
    </font>
    <font>
      <b/>
      <i/>
      <sz val="10"/>
      <color theme="1"/>
      <name val="Calibri"/>
      <family val="2"/>
      <scheme val="minor"/>
    </font>
    <font>
      <b/>
      <sz val="9"/>
      <color theme="1"/>
      <name val="Arial"/>
      <family val="2"/>
    </font>
    <font>
      <sz val="11"/>
      <color theme="1"/>
      <name val="Avenir Next Cyr W04 Demi"/>
      <family val="2"/>
    </font>
    <font>
      <sz val="10"/>
      <name val="Arial"/>
      <family val="2"/>
    </font>
    <font>
      <sz val="10"/>
      <name val="Arial"/>
      <family val="2"/>
    </font>
    <font>
      <i/>
      <sz val="9"/>
      <color theme="1"/>
      <name val="Arial"/>
      <family val="2"/>
    </font>
    <font>
      <b/>
      <sz val="12"/>
      <color theme="3" tint="0.39997558519241921"/>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auto="1"/>
      </right>
      <top style="thin">
        <color auto="1"/>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auto="1"/>
      </right>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auto="1"/>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thin">
        <color auto="1"/>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hair">
        <color indexed="64"/>
      </bottom>
      <diagonal/>
    </border>
    <border>
      <left style="dotted">
        <color indexed="64"/>
      </left>
      <right/>
      <top style="thin">
        <color indexed="64"/>
      </top>
      <bottom style="thin">
        <color auto="1"/>
      </bottom>
      <diagonal/>
    </border>
    <border>
      <left/>
      <right style="dotted">
        <color indexed="64"/>
      </right>
      <top style="thin">
        <color indexed="64"/>
      </top>
      <bottom style="thin">
        <color auto="1"/>
      </bottom>
      <diagonal/>
    </border>
    <border>
      <left style="dotted">
        <color indexed="64"/>
      </left>
      <right/>
      <top/>
      <bottom/>
      <diagonal/>
    </border>
    <border>
      <left/>
      <right style="medium">
        <color indexed="64"/>
      </right>
      <top style="thin">
        <color indexed="64"/>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s>
  <cellStyleXfs count="4">
    <xf numFmtId="0" fontId="0" fillId="0" borderId="0"/>
    <xf numFmtId="9" fontId="1" fillId="0" borderId="0" applyFont="0" applyFill="0" applyBorder="0" applyAlignment="0" applyProtection="0"/>
    <xf numFmtId="0" fontId="19" fillId="0" borderId="0"/>
    <xf numFmtId="0" fontId="20" fillId="0" borderId="0"/>
  </cellStyleXfs>
  <cellXfs count="332">
    <xf numFmtId="0" fontId="0" fillId="0" borderId="0" xfId="0"/>
    <xf numFmtId="164" fontId="0" fillId="0" borderId="0" xfId="1" applyNumberFormat="1" applyFont="1"/>
    <xf numFmtId="14" fontId="2" fillId="0" borderId="0" xfId="0" applyNumberFormat="1" applyFont="1"/>
    <xf numFmtId="0" fontId="0" fillId="0" borderId="0" xfId="0" applyAlignment="1">
      <alignment horizontal="center" vertical="center"/>
    </xf>
    <xf numFmtId="0" fontId="2" fillId="0" borderId="0" xfId="0" applyFont="1"/>
    <xf numFmtId="9" fontId="0" fillId="0" borderId="0" xfId="1" applyFont="1"/>
    <xf numFmtId="0" fontId="0" fillId="0" borderId="0" xfId="0"/>
    <xf numFmtId="0" fontId="0" fillId="0" borderId="0" xfId="0"/>
    <xf numFmtId="0" fontId="0" fillId="0" borderId="0" xfId="0" applyNumberFormat="1"/>
    <xf numFmtId="0" fontId="0" fillId="0" borderId="0" xfId="0"/>
    <xf numFmtId="0" fontId="0" fillId="0" borderId="0" xfId="0" applyNumberFormat="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65" fontId="0" fillId="0" borderId="0" xfId="1" applyNumberFormat="1" applyFon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0" fontId="2" fillId="0" borderId="20" xfId="0" applyNumberFormat="1" applyFon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horizontal="center"/>
    </xf>
    <xf numFmtId="0" fontId="0" fillId="0" borderId="23" xfId="0" applyNumberFormat="1" applyBorder="1" applyAlignment="1">
      <alignment horizontal="center"/>
    </xf>
    <xf numFmtId="0" fontId="3" fillId="0" borderId="0" xfId="0" applyFont="1" applyAlignment="1"/>
    <xf numFmtId="0" fontId="0" fillId="0" borderId="29" xfId="0"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0" fillId="0" borderId="29"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4" xfId="0" applyNumberFormat="1" applyBorder="1" applyAlignment="1">
      <alignment horizontal="center"/>
    </xf>
    <xf numFmtId="9" fontId="0" fillId="0" borderId="30" xfId="1" applyFont="1" applyBorder="1" applyAlignment="1">
      <alignment horizontal="center"/>
    </xf>
    <xf numFmtId="9" fontId="0" fillId="0" borderId="31" xfId="1" applyFont="1" applyBorder="1" applyAlignment="1">
      <alignment horizontal="center"/>
    </xf>
    <xf numFmtId="9" fontId="0" fillId="0" borderId="5" xfId="1" applyFont="1" applyBorder="1" applyAlignment="1">
      <alignment horizontal="center"/>
    </xf>
    <xf numFmtId="9" fontId="0" fillId="0" borderId="7" xfId="1" applyFont="1" applyBorder="1" applyAlignment="1">
      <alignment horizontal="center"/>
    </xf>
    <xf numFmtId="164" fontId="0" fillId="0" borderId="24" xfId="1" applyNumberFormat="1" applyFont="1" applyBorder="1" applyAlignment="1">
      <alignment horizontal="center"/>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30" xfId="1" applyNumberFormat="1" applyFont="1" applyBorder="1" applyAlignment="1">
      <alignment horizontal="center"/>
    </xf>
    <xf numFmtId="164" fontId="0" fillId="0" borderId="31" xfId="1" applyNumberFormat="1" applyFont="1" applyBorder="1" applyAlignment="1">
      <alignment horizontal="center"/>
    </xf>
    <xf numFmtId="164" fontId="0" fillId="0" borderId="29" xfId="1" applyNumberFormat="1" applyFont="1" applyBorder="1" applyAlignment="1">
      <alignment horizontal="center"/>
    </xf>
    <xf numFmtId="9" fontId="0" fillId="0" borderId="5" xfId="1" applyNumberFormat="1" applyFont="1" applyBorder="1" applyAlignment="1">
      <alignment horizontal="center"/>
    </xf>
    <xf numFmtId="9" fontId="0" fillId="0" borderId="7" xfId="1" applyNumberFormat="1" applyFont="1" applyBorder="1" applyAlignment="1">
      <alignment horizontal="center"/>
    </xf>
    <xf numFmtId="9" fontId="0" fillId="0" borderId="4" xfId="1" applyNumberFormat="1" applyFont="1" applyBorder="1" applyAlignment="1">
      <alignment horizontal="center"/>
    </xf>
    <xf numFmtId="165" fontId="0" fillId="0" borderId="24" xfId="1" applyNumberFormat="1" applyFont="1" applyBorder="1" applyAlignment="1">
      <alignment horizontal="center"/>
    </xf>
    <xf numFmtId="165" fontId="0" fillId="0" borderId="25" xfId="1" applyNumberFormat="1" applyFont="1" applyBorder="1" applyAlignment="1">
      <alignment horizontal="center"/>
    </xf>
    <xf numFmtId="165" fontId="0" fillId="0" borderId="27" xfId="1" applyNumberFormat="1" applyFont="1" applyBorder="1" applyAlignment="1">
      <alignment horizontal="center"/>
    </xf>
    <xf numFmtId="165" fontId="0" fillId="0" borderId="28" xfId="1" applyNumberFormat="1" applyFont="1" applyBorder="1" applyAlignment="1">
      <alignment horizontal="center"/>
    </xf>
    <xf numFmtId="165" fontId="0" fillId="0" borderId="23" xfId="1" applyNumberFormat="1" applyFont="1" applyBorder="1" applyAlignment="1">
      <alignment horizontal="center"/>
    </xf>
    <xf numFmtId="165" fontId="0" fillId="0" borderId="26" xfId="1" applyNumberFormat="1" applyFont="1" applyBorder="1" applyAlignment="1">
      <alignment horizontal="center"/>
    </xf>
    <xf numFmtId="0" fontId="0" fillId="0" borderId="6" xfId="0" applyBorder="1" applyAlignment="1">
      <alignment horizontal="center"/>
    </xf>
    <xf numFmtId="0" fontId="2" fillId="0" borderId="32" xfId="0" applyNumberFormat="1" applyFont="1" applyBorder="1" applyAlignment="1">
      <alignment horizontal="center"/>
    </xf>
    <xf numFmtId="9" fontId="2" fillId="0" borderId="21" xfId="1" applyFont="1" applyBorder="1" applyAlignment="1">
      <alignment horizontal="center"/>
    </xf>
    <xf numFmtId="9" fontId="2" fillId="0" borderId="32" xfId="1" applyFont="1" applyBorder="1" applyAlignment="1">
      <alignment horizontal="center"/>
    </xf>
    <xf numFmtId="9" fontId="2" fillId="0" borderId="22" xfId="1" applyFont="1" applyBorder="1" applyAlignment="1">
      <alignment horizontal="center"/>
    </xf>
    <xf numFmtId="9" fontId="0" fillId="0" borderId="33" xfId="1" applyFont="1" applyBorder="1" applyAlignment="1">
      <alignment horizontal="center"/>
    </xf>
    <xf numFmtId="0" fontId="0" fillId="0" borderId="33" xfId="0" applyNumberFormat="1" applyBorder="1" applyAlignment="1">
      <alignment horizontal="center"/>
    </xf>
    <xf numFmtId="9" fontId="0" fillId="0" borderId="6" xfId="1" applyFont="1" applyBorder="1" applyAlignment="1">
      <alignment horizontal="center"/>
    </xf>
    <xf numFmtId="0" fontId="0" fillId="0" borderId="6" xfId="0" applyNumberFormat="1" applyBorder="1" applyAlignment="1">
      <alignment horizontal="center"/>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21" xfId="0" applyNumberFormat="1" applyFont="1" applyBorder="1" applyAlignment="1">
      <alignment horizontal="center"/>
    </xf>
    <xf numFmtId="0" fontId="0" fillId="0" borderId="22" xfId="0" applyNumberFormat="1" applyFont="1" applyBorder="1" applyAlignment="1">
      <alignment horizontal="center"/>
    </xf>
    <xf numFmtId="0" fontId="0" fillId="0" borderId="24" xfId="0" applyNumberFormat="1" applyFont="1" applyBorder="1" applyAlignment="1">
      <alignment horizontal="center"/>
    </xf>
    <xf numFmtId="0" fontId="0" fillId="0" borderId="25" xfId="0" applyNumberFormat="1" applyFont="1" applyBorder="1" applyAlignment="1">
      <alignment horizontal="center"/>
    </xf>
    <xf numFmtId="0" fontId="0" fillId="0" borderId="23" xfId="0" applyNumberFormat="1" applyFont="1" applyBorder="1" applyAlignment="1">
      <alignment horizontal="center"/>
    </xf>
    <xf numFmtId="0" fontId="0" fillId="0" borderId="5" xfId="0" applyNumberFormat="1" applyFont="1" applyBorder="1" applyAlignment="1">
      <alignment horizontal="center"/>
    </xf>
    <xf numFmtId="0" fontId="0" fillId="0" borderId="7" xfId="0" applyNumberFormat="1" applyFont="1" applyBorder="1" applyAlignment="1">
      <alignment horizontal="center"/>
    </xf>
    <xf numFmtId="0" fontId="0" fillId="0" borderId="4" xfId="0" applyNumberFormat="1" applyFont="1" applyBorder="1" applyAlignment="1">
      <alignment horizontal="center"/>
    </xf>
    <xf numFmtId="0" fontId="0" fillId="0" borderId="0" xfId="0" applyFont="1"/>
    <xf numFmtId="164" fontId="0" fillId="0" borderId="4" xfId="1" applyNumberFormat="1" applyFont="1" applyBorder="1" applyAlignment="1">
      <alignment horizontal="center"/>
    </xf>
    <xf numFmtId="167" fontId="0" fillId="0" borderId="20" xfId="1" applyNumberFormat="1" applyFont="1" applyBorder="1" applyAlignment="1">
      <alignment horizontal="center"/>
    </xf>
    <xf numFmtId="167"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2" xfId="1"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0" fillId="0" borderId="4" xfId="0" applyBorder="1"/>
    <xf numFmtId="0" fontId="0" fillId="0" borderId="20" xfId="0" applyBorder="1" applyAlignment="1">
      <alignment horizontal="left" indent="1"/>
    </xf>
    <xf numFmtId="0" fontId="0" fillId="0" borderId="23" xfId="0" applyBorder="1" applyAlignment="1">
      <alignment horizontal="left" indent="1"/>
    </xf>
    <xf numFmtId="0" fontId="0" fillId="0" borderId="26" xfId="0" applyBorder="1" applyAlignment="1">
      <alignment horizontal="left" indent="1"/>
    </xf>
    <xf numFmtId="0" fontId="0" fillId="0" borderId="29" xfId="0" applyBorder="1" applyAlignment="1">
      <alignment horizontal="left" indent="1"/>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0" xfId="0" applyNumberForma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0" fillId="0" borderId="26"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xf>
    <xf numFmtId="0" fontId="5" fillId="0" borderId="0" xfId="0" applyFont="1" applyAlignment="1">
      <alignment horizontal="right"/>
    </xf>
    <xf numFmtId="0" fontId="0" fillId="0" borderId="0" xfId="0" applyBorder="1"/>
    <xf numFmtId="0" fontId="0" fillId="0" borderId="0" xfId="0" applyBorder="1" applyAlignment="1">
      <alignment horizontal="left"/>
    </xf>
    <xf numFmtId="0" fontId="7" fillId="0" borderId="0" xfId="0" applyFont="1" applyAlignment="1">
      <alignment vertical="center"/>
    </xf>
    <xf numFmtId="0" fontId="9" fillId="0" borderId="0" xfId="0" applyFont="1" applyAlignment="1"/>
    <xf numFmtId="0" fontId="6" fillId="0" borderId="0" xfId="0" applyFont="1"/>
    <xf numFmtId="9" fontId="0" fillId="0" borderId="0" xfId="1" applyNumberFormat="1" applyFont="1"/>
    <xf numFmtId="9" fontId="0" fillId="0" borderId="24" xfId="1" applyFont="1" applyBorder="1" applyAlignment="1">
      <alignment horizontal="center"/>
    </xf>
    <xf numFmtId="9" fontId="0" fillId="0" borderId="4" xfId="1" applyFont="1" applyBorder="1" applyAlignment="1">
      <alignment horizontal="center"/>
    </xf>
    <xf numFmtId="9" fontId="0" fillId="0" borderId="25" xfId="1" applyFont="1" applyBorder="1" applyAlignment="1">
      <alignment horizontal="center"/>
    </xf>
    <xf numFmtId="9" fontId="0" fillId="0" borderId="23" xfId="1" applyFont="1" applyBorder="1" applyAlignment="1">
      <alignment horizontal="center"/>
    </xf>
    <xf numFmtId="9" fontId="0" fillId="0" borderId="29" xfId="1" applyFont="1" applyBorder="1" applyAlignment="1">
      <alignment horizontal="center"/>
    </xf>
    <xf numFmtId="9" fontId="0" fillId="0" borderId="24" xfId="1" applyNumberFormat="1" applyFont="1" applyBorder="1" applyAlignment="1">
      <alignment horizontal="center"/>
    </xf>
    <xf numFmtId="9" fontId="0" fillId="0" borderId="25" xfId="1" applyNumberFormat="1" applyFont="1" applyBorder="1" applyAlignment="1">
      <alignment horizontal="center"/>
    </xf>
    <xf numFmtId="9" fontId="0" fillId="0" borderId="23" xfId="1" applyNumberFormat="1" applyFont="1" applyBorder="1" applyAlignment="1">
      <alignment horizontal="center"/>
    </xf>
    <xf numFmtId="9" fontId="0" fillId="0" borderId="30" xfId="1" applyNumberFormat="1" applyFont="1" applyBorder="1" applyAlignment="1">
      <alignment horizontal="center"/>
    </xf>
    <xf numFmtId="9" fontId="0" fillId="0" borderId="31" xfId="1" applyNumberFormat="1" applyFont="1" applyBorder="1" applyAlignment="1">
      <alignment horizontal="center"/>
    </xf>
    <xf numFmtId="9" fontId="0" fillId="0" borderId="29" xfId="1" applyNumberFormat="1" applyFont="1" applyBorder="1" applyAlignment="1">
      <alignment horizontal="center"/>
    </xf>
    <xf numFmtId="9" fontId="0" fillId="5" borderId="24" xfId="1" applyNumberFormat="1" applyFont="1" applyFill="1" applyBorder="1" applyAlignment="1">
      <alignment horizontal="center"/>
    </xf>
    <xf numFmtId="9" fontId="0" fillId="5" borderId="25" xfId="1" applyNumberFormat="1" applyFont="1" applyFill="1" applyBorder="1" applyAlignment="1">
      <alignment horizontal="center"/>
    </xf>
    <xf numFmtId="169" fontId="0" fillId="0" borderId="24" xfId="1" applyNumberFormat="1" applyFont="1" applyBorder="1" applyAlignment="1">
      <alignment horizontal="center"/>
    </xf>
    <xf numFmtId="169" fontId="0" fillId="0" borderId="25" xfId="1" applyNumberFormat="1" applyFont="1" applyBorder="1" applyAlignment="1">
      <alignment horizontal="center"/>
    </xf>
    <xf numFmtId="169" fontId="0" fillId="0" borderId="23" xfId="1" applyNumberFormat="1" applyFont="1" applyBorder="1" applyAlignment="1">
      <alignment horizontal="center"/>
    </xf>
    <xf numFmtId="169" fontId="0" fillId="5" borderId="25" xfId="1" applyNumberFormat="1" applyFont="1" applyFill="1" applyBorder="1" applyAlignment="1">
      <alignment horizontal="center"/>
    </xf>
    <xf numFmtId="169" fontId="0" fillId="5" borderId="24" xfId="1" applyNumberFormat="1" applyFont="1" applyFill="1" applyBorder="1" applyAlignment="1">
      <alignment horizontal="center"/>
    </xf>
    <xf numFmtId="169" fontId="0" fillId="5" borderId="30" xfId="1" applyNumberFormat="1" applyFont="1" applyFill="1" applyBorder="1" applyAlignment="1">
      <alignment horizontal="center"/>
    </xf>
    <xf numFmtId="169" fontId="0" fillId="0" borderId="31" xfId="1" applyNumberFormat="1" applyFont="1" applyBorder="1" applyAlignment="1">
      <alignment horizontal="center"/>
    </xf>
    <xf numFmtId="169" fontId="0" fillId="0" borderId="5" xfId="1" applyNumberFormat="1" applyFont="1" applyBorder="1" applyAlignment="1">
      <alignment horizontal="center"/>
    </xf>
    <xf numFmtId="169" fontId="0" fillId="0" borderId="4" xfId="1" applyNumberFormat="1" applyFont="1" applyBorder="1" applyAlignment="1">
      <alignment horizontal="center"/>
    </xf>
    <xf numFmtId="169" fontId="0" fillId="5" borderId="23" xfId="1" applyNumberFormat="1" applyFont="1" applyFill="1" applyBorder="1" applyAlignment="1">
      <alignment horizontal="center"/>
    </xf>
    <xf numFmtId="169" fontId="0" fillId="5" borderId="29" xfId="1" applyNumberFormat="1" applyFont="1" applyFill="1" applyBorder="1" applyAlignment="1">
      <alignment horizontal="center"/>
    </xf>
    <xf numFmtId="169" fontId="0" fillId="0" borderId="7" xfId="1" applyNumberFormat="1" applyFont="1" applyFill="1" applyBorder="1" applyAlignment="1">
      <alignment horizontal="center"/>
    </xf>
    <xf numFmtId="0" fontId="2" fillId="0" borderId="0" xfId="0" applyNumberFormat="1" applyFont="1" applyBorder="1" applyAlignment="1">
      <alignment horizontal="center"/>
    </xf>
    <xf numFmtId="9" fontId="0" fillId="0" borderId="0" xfId="1" applyNumberFormat="1" applyFont="1" applyBorder="1" applyAlignment="1">
      <alignment horizontal="center"/>
    </xf>
    <xf numFmtId="9" fontId="0" fillId="0" borderId="0" xfId="1" applyFont="1" applyBorder="1" applyAlignment="1">
      <alignment horizontal="center"/>
    </xf>
    <xf numFmtId="1" fontId="0" fillId="5" borderId="24" xfId="0" applyNumberFormat="1" applyFill="1" applyBorder="1" applyAlignment="1">
      <alignment horizontal="center"/>
    </xf>
    <xf numFmtId="1" fontId="0" fillId="6" borderId="25" xfId="0" applyNumberFormat="1" applyFill="1" applyBorder="1" applyAlignment="1">
      <alignment horizontal="center"/>
    </xf>
    <xf numFmtId="1" fontId="0" fillId="0" borderId="0" xfId="0" applyNumberFormat="1"/>
    <xf numFmtId="1" fontId="0" fillId="2" borderId="24" xfId="0" applyNumberFormat="1" applyFill="1" applyBorder="1" applyAlignment="1">
      <alignment horizontal="center"/>
    </xf>
    <xf numFmtId="1" fontId="0" fillId="0" borderId="25" xfId="0" applyNumberFormat="1" applyBorder="1" applyAlignment="1">
      <alignment horizontal="center"/>
    </xf>
    <xf numFmtId="1" fontId="0" fillId="2" borderId="30" xfId="0" applyNumberFormat="1" applyFill="1" applyBorder="1" applyAlignment="1">
      <alignment horizontal="center"/>
    </xf>
    <xf numFmtId="1" fontId="0" fillId="0" borderId="31" xfId="0" applyNumberFormat="1" applyBorder="1" applyAlignment="1">
      <alignment horizontal="center"/>
    </xf>
    <xf numFmtId="1" fontId="0" fillId="0" borderId="5" xfId="0" applyNumberFormat="1" applyFill="1" applyBorder="1" applyAlignment="1">
      <alignment horizontal="center"/>
    </xf>
    <xf numFmtId="1" fontId="0" fillId="0" borderId="7" xfId="0" applyNumberFormat="1" applyBorder="1" applyAlignment="1">
      <alignment horizontal="center"/>
    </xf>
    <xf numFmtId="1" fontId="0" fillId="0" borderId="5" xfId="0" applyNumberFormat="1" applyBorder="1" applyAlignment="1">
      <alignment horizontal="center"/>
    </xf>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0" fillId="0" borderId="30" xfId="0" applyNumberFormat="1" applyBorder="1" applyAlignment="1">
      <alignment horizontal="center"/>
    </xf>
    <xf numFmtId="1" fontId="0" fillId="5" borderId="5" xfId="0" applyNumberFormat="1" applyFill="1" applyBorder="1" applyAlignment="1">
      <alignment horizontal="center"/>
    </xf>
    <xf numFmtId="168" fontId="0" fillId="0" borderId="1" xfId="0" applyNumberFormat="1" applyFont="1" applyBorder="1" applyAlignment="1">
      <alignment horizontal="center"/>
    </xf>
    <xf numFmtId="168" fontId="0" fillId="0" borderId="2" xfId="0" applyNumberFormat="1" applyFont="1" applyBorder="1" applyAlignment="1">
      <alignment horizontal="center"/>
    </xf>
    <xf numFmtId="168" fontId="0" fillId="0" borderId="48" xfId="0" applyNumberFormat="1" applyFont="1" applyBorder="1" applyAlignment="1">
      <alignment horizontal="center"/>
    </xf>
    <xf numFmtId="3" fontId="6" fillId="2" borderId="42" xfId="0" applyNumberFormat="1" applyFont="1" applyFill="1" applyBorder="1"/>
    <xf numFmtId="0" fontId="0" fillId="0" borderId="0" xfId="0" applyFill="1" applyBorder="1" applyAlignment="1">
      <alignment horizontal="center"/>
    </xf>
    <xf numFmtId="164" fontId="0" fillId="0" borderId="0" xfId="0" applyNumberFormat="1"/>
    <xf numFmtId="164" fontId="0" fillId="5" borderId="0" xfId="1" applyNumberFormat="1" applyFont="1" applyFill="1"/>
    <xf numFmtId="164" fontId="0" fillId="0" borderId="0" xfId="1" applyNumberFormat="1" applyFont="1" applyFill="1"/>
    <xf numFmtId="164" fontId="0" fillId="0" borderId="0" xfId="1" applyNumberFormat="1" applyFont="1" applyBorder="1" applyAlignment="1">
      <alignment horizontal="right"/>
    </xf>
    <xf numFmtId="0" fontId="0" fillId="7" borderId="0" xfId="0" applyFill="1"/>
    <xf numFmtId="1" fontId="0" fillId="7" borderId="0" xfId="0" applyNumberFormat="1" applyFill="1"/>
    <xf numFmtId="3" fontId="0" fillId="7" borderId="0" xfId="0" applyNumberFormat="1" applyFill="1"/>
    <xf numFmtId="3" fontId="13" fillId="7" borderId="39" xfId="0" applyNumberFormat="1" applyFont="1" applyFill="1" applyBorder="1" applyAlignment="1">
      <alignment vertical="center"/>
    </xf>
    <xf numFmtId="3" fontId="0" fillId="7" borderId="0" xfId="0" applyNumberFormat="1" applyFont="1" applyFill="1"/>
    <xf numFmtId="3" fontId="13" fillId="7" borderId="38" xfId="0" applyNumberFormat="1" applyFont="1" applyFill="1" applyBorder="1" applyAlignment="1">
      <alignment vertical="center"/>
    </xf>
    <xf numFmtId="164" fontId="0" fillId="0" borderId="0" xfId="1" applyNumberFormat="1" applyFont="1" applyAlignment="1">
      <alignment horizontal="right"/>
    </xf>
    <xf numFmtId="164" fontId="0" fillId="5" borderId="0" xfId="1" applyNumberFormat="1" applyFont="1" applyFill="1" applyAlignment="1">
      <alignment horizontal="right"/>
    </xf>
    <xf numFmtId="164" fontId="0" fillId="6" borderId="0" xfId="1" applyNumberFormat="1" applyFont="1" applyFill="1" applyBorder="1" applyAlignment="1">
      <alignment horizontal="right"/>
    </xf>
    <xf numFmtId="0" fontId="2" fillId="0" borderId="26" xfId="0" applyFont="1" applyBorder="1" applyAlignment="1">
      <alignment horizontal="left" indent="1"/>
    </xf>
    <xf numFmtId="0" fontId="2" fillId="0" borderId="27" xfId="0" applyNumberFormat="1" applyFont="1" applyBorder="1" applyAlignment="1">
      <alignment horizontal="center"/>
    </xf>
    <xf numFmtId="1" fontId="2" fillId="0" borderId="0" xfId="0" applyNumberFormat="1" applyFont="1" applyBorder="1" applyAlignment="1">
      <alignment horizontal="center"/>
    </xf>
    <xf numFmtId="164" fontId="2" fillId="0" borderId="0" xfId="1" applyNumberFormat="1" applyFont="1" applyBorder="1" applyAlignment="1">
      <alignment horizontal="right"/>
    </xf>
    <xf numFmtId="1" fontId="2" fillId="0" borderId="0" xfId="0" applyNumberFormat="1" applyFont="1"/>
    <xf numFmtId="164" fontId="2" fillId="0" borderId="0" xfId="1" applyNumberFormat="1" applyFont="1"/>
    <xf numFmtId="3" fontId="2" fillId="0" borderId="0" xfId="0" applyNumberFormat="1" applyFont="1"/>
    <xf numFmtId="164" fontId="2" fillId="0" borderId="0" xfId="0" applyNumberFormat="1" applyFont="1"/>
    <xf numFmtId="1" fontId="6" fillId="0" borderId="0" xfId="0" applyNumberFormat="1" applyFont="1" applyBorder="1" applyAlignment="1">
      <alignment horizontal="center"/>
    </xf>
    <xf numFmtId="164" fontId="6" fillId="0" borderId="0" xfId="1" applyNumberFormat="1" applyFont="1" applyBorder="1" applyAlignment="1">
      <alignment horizontal="right"/>
    </xf>
    <xf numFmtId="164" fontId="6" fillId="0" borderId="0" xfId="1" applyNumberFormat="1" applyFont="1"/>
    <xf numFmtId="164" fontId="0" fillId="6" borderId="0" xfId="1" applyNumberFormat="1" applyFont="1" applyFill="1"/>
    <xf numFmtId="164" fontId="0" fillId="6" borderId="0" xfId="1" applyNumberFormat="1" applyFont="1" applyFill="1" applyBorder="1"/>
    <xf numFmtId="164" fontId="0" fillId="6" borderId="0" xfId="0" applyNumberFormat="1" applyFill="1"/>
    <xf numFmtId="9" fontId="0" fillId="6" borderId="0" xfId="1" applyFont="1" applyFill="1"/>
    <xf numFmtId="9" fontId="0" fillId="0" borderId="0" xfId="1" applyFont="1" applyFill="1"/>
    <xf numFmtId="9" fontId="0" fillId="5" borderId="0" xfId="1" applyFont="1" applyFill="1"/>
    <xf numFmtId="9" fontId="0" fillId="8" borderId="0" xfId="1" applyFont="1" applyFill="1"/>
    <xf numFmtId="9" fontId="2" fillId="0" borderId="0" xfId="1" applyFont="1"/>
    <xf numFmtId="0" fontId="2" fillId="0" borderId="37" xfId="0" applyNumberFormat="1" applyFont="1" applyBorder="1" applyAlignment="1">
      <alignment horizontal="center"/>
    </xf>
    <xf numFmtId="9" fontId="6" fillId="0" borderId="0" xfId="1" applyFont="1"/>
    <xf numFmtId="9" fontId="14" fillId="0" borderId="0" xfId="1" applyFont="1"/>
    <xf numFmtId="0" fontId="14" fillId="0" borderId="0" xfId="0" applyFont="1" applyFill="1" applyBorder="1" applyAlignment="1">
      <alignment horizontal="center"/>
    </xf>
    <xf numFmtId="9" fontId="14" fillId="9" borderId="0" xfId="1" applyFont="1" applyFill="1"/>
    <xf numFmtId="9" fontId="14" fillId="0" borderId="0" xfId="1" applyFont="1" applyFill="1"/>
    <xf numFmtId="9" fontId="15" fillId="0" borderId="0" xfId="1" applyFont="1" applyFill="1"/>
    <xf numFmtId="9" fontId="14" fillId="10" borderId="0" xfId="1" applyFont="1" applyFill="1"/>
    <xf numFmtId="9" fontId="15" fillId="0" borderId="0" xfId="1" applyFont="1"/>
    <xf numFmtId="0" fontId="0" fillId="0" borderId="4" xfId="0" applyBorder="1" applyAlignment="1">
      <alignment horizontal="center"/>
    </xf>
    <xf numFmtId="164" fontId="0" fillId="8" borderId="0" xfId="1" applyNumberFormat="1" applyFont="1" applyFill="1"/>
    <xf numFmtId="0" fontId="2" fillId="0" borderId="51" xfId="0" applyNumberFormat="1" applyFont="1" applyFill="1" applyBorder="1" applyAlignment="1">
      <alignment horizontal="center"/>
    </xf>
    <xf numFmtId="0" fontId="16" fillId="0" borderId="0" xfId="0" applyFont="1" applyAlignment="1">
      <alignment horizontal="right"/>
    </xf>
    <xf numFmtId="9" fontId="0" fillId="5" borderId="4" xfId="1" applyFont="1" applyFill="1" applyBorder="1"/>
    <xf numFmtId="9" fontId="0" fillId="0" borderId="4" xfId="0" applyNumberFormat="1" applyBorder="1" applyAlignment="1">
      <alignment horizontal="center"/>
    </xf>
    <xf numFmtId="9" fontId="0" fillId="5" borderId="2" xfId="1" applyFont="1" applyFill="1" applyBorder="1" applyAlignment="1">
      <alignment horizontal="center"/>
    </xf>
    <xf numFmtId="9" fontId="0" fillId="0" borderId="2" xfId="1" applyFont="1" applyBorder="1" applyAlignment="1">
      <alignment horizontal="center"/>
    </xf>
    <xf numFmtId="9" fontId="0" fillId="0" borderId="2" xfId="1" applyFont="1" applyBorder="1"/>
    <xf numFmtId="0" fontId="0" fillId="0" borderId="3" xfId="0" applyNumberFormat="1" applyBorder="1" applyAlignment="1">
      <alignment horizontal="center"/>
    </xf>
    <xf numFmtId="0" fontId="0" fillId="0" borderId="3" xfId="0" applyNumberFormat="1" applyBorder="1"/>
    <xf numFmtId="0" fontId="0" fillId="0" borderId="4" xfId="0" applyFill="1" applyBorder="1" applyAlignment="1">
      <alignment horizontal="center"/>
    </xf>
    <xf numFmtId="0" fontId="13" fillId="0" borderId="39" xfId="0" applyFont="1" applyBorder="1" applyAlignment="1">
      <alignment horizontal="left"/>
    </xf>
    <xf numFmtId="0" fontId="0" fillId="0" borderId="23" xfId="0" applyBorder="1"/>
    <xf numFmtId="0" fontId="0" fillId="0" borderId="4" xfId="0" applyBorder="1" applyAlignment="1">
      <alignment horizontal="left" indent="1"/>
    </xf>
    <xf numFmtId="170" fontId="6" fillId="0" borderId="0" xfId="1" applyNumberFormat="1" applyFont="1"/>
    <xf numFmtId="0" fontId="0" fillId="0" borderId="0" xfId="0" applyNumberFormat="1" applyFill="1" applyBorder="1" applyAlignment="1">
      <alignment horizontal="center"/>
    </xf>
    <xf numFmtId="0" fontId="2" fillId="0" borderId="4" xfId="0" applyFont="1" applyBorder="1" applyAlignment="1">
      <alignment horizontal="left" indent="1"/>
    </xf>
    <xf numFmtId="9" fontId="0" fillId="0" borderId="0" xfId="0" applyNumberFormat="1"/>
    <xf numFmtId="0" fontId="18" fillId="0" borderId="0" xfId="0" applyFont="1"/>
    <xf numFmtId="0" fontId="17" fillId="0" borderId="42" xfId="0" applyFont="1" applyBorder="1" applyAlignment="1">
      <alignment horizontal="center"/>
    </xf>
    <xf numFmtId="0" fontId="17" fillId="0" borderId="0" xfId="0" applyFont="1"/>
    <xf numFmtId="9" fontId="11" fillId="0" borderId="52" xfId="1" applyFont="1" applyFill="1" applyBorder="1" applyAlignment="1">
      <alignment horizontal="center"/>
    </xf>
    <xf numFmtId="9" fontId="11" fillId="0" borderId="47" xfId="1" applyFont="1" applyFill="1" applyBorder="1" applyAlignment="1">
      <alignment horizontal="center"/>
    </xf>
    <xf numFmtId="9" fontId="10" fillId="0" borderId="47" xfId="1" applyFont="1" applyFill="1" applyBorder="1" applyAlignment="1">
      <alignment horizontal="center"/>
    </xf>
    <xf numFmtId="9" fontId="13" fillId="0" borderId="47" xfId="1" applyFont="1" applyFill="1" applyBorder="1" applyAlignment="1">
      <alignment horizontal="center"/>
    </xf>
    <xf numFmtId="9" fontId="17" fillId="0" borderId="43" xfId="1" applyFont="1" applyFill="1" applyBorder="1" applyAlignment="1">
      <alignment horizontal="center"/>
    </xf>
    <xf numFmtId="9" fontId="11" fillId="0" borderId="46" xfId="1" applyFont="1" applyFill="1" applyBorder="1" applyAlignment="1">
      <alignment horizontal="center"/>
    </xf>
    <xf numFmtId="9" fontId="11" fillId="0" borderId="44" xfId="1" applyFont="1" applyFill="1" applyBorder="1" applyAlignment="1">
      <alignment horizontal="center"/>
    </xf>
    <xf numFmtId="0" fontId="12" fillId="3" borderId="0" xfId="0" applyFont="1" applyFill="1" applyAlignment="1">
      <alignment horizontal="left" vertical="top"/>
    </xf>
    <xf numFmtId="0" fontId="0" fillId="0" borderId="39" xfId="0" applyBorder="1"/>
    <xf numFmtId="9" fontId="13" fillId="0" borderId="39" xfId="1" applyFont="1" applyBorder="1" applyAlignment="1">
      <alignment horizontal="center"/>
    </xf>
    <xf numFmtId="0" fontId="13" fillId="0" borderId="39" xfId="0" applyFont="1" applyBorder="1" applyAlignment="1">
      <alignment horizontal="center"/>
    </xf>
    <xf numFmtId="0" fontId="13" fillId="0" borderId="39" xfId="0" applyFont="1" applyBorder="1" applyAlignment="1">
      <alignment horizontal="center"/>
    </xf>
    <xf numFmtId="9" fontId="13" fillId="0" borderId="39" xfId="0" applyNumberFormat="1" applyFont="1" applyBorder="1" applyAlignment="1">
      <alignment horizontal="center"/>
    </xf>
    <xf numFmtId="0" fontId="13" fillId="0" borderId="39" xfId="0" applyFont="1" applyBorder="1" applyAlignment="1">
      <alignment wrapText="1"/>
    </xf>
    <xf numFmtId="0" fontId="13" fillId="0" borderId="39" xfId="0" applyFont="1" applyBorder="1" applyAlignment="1"/>
    <xf numFmtId="164" fontId="13" fillId="0" borderId="39" xfId="0" applyNumberFormat="1" applyFont="1" applyBorder="1" applyAlignment="1">
      <alignment horizontal="center"/>
    </xf>
    <xf numFmtId="0" fontId="2" fillId="0" borderId="39" xfId="0" applyFont="1" applyBorder="1"/>
    <xf numFmtId="0" fontId="17" fillId="0" borderId="39" xfId="0" applyFont="1" applyBorder="1" applyAlignment="1">
      <alignment horizontal="center"/>
    </xf>
    <xf numFmtId="0" fontId="17" fillId="0" borderId="47" xfId="0" applyFont="1" applyBorder="1" applyAlignment="1">
      <alignment horizontal="center"/>
    </xf>
    <xf numFmtId="0" fontId="13" fillId="0" borderId="0" xfId="0" applyFont="1"/>
    <xf numFmtId="3" fontId="17" fillId="0" borderId="42" xfId="0" applyNumberFormat="1" applyFont="1" applyBorder="1" applyAlignment="1">
      <alignment horizontal="center"/>
    </xf>
    <xf numFmtId="9" fontId="17" fillId="0" borderId="42" xfId="1" applyFont="1" applyBorder="1" applyAlignment="1">
      <alignment horizontal="center"/>
    </xf>
    <xf numFmtId="9" fontId="13" fillId="0" borderId="39" xfId="1" applyFont="1" applyBorder="1" applyAlignment="1">
      <alignment horizontal="center"/>
    </xf>
    <xf numFmtId="0" fontId="0" fillId="0" borderId="39" xfId="0" applyBorder="1" applyAlignment="1">
      <alignment horizontal="center"/>
    </xf>
    <xf numFmtId="0" fontId="13" fillId="0" borderId="39" xfId="0" applyFont="1" applyBorder="1"/>
    <xf numFmtId="0" fontId="21" fillId="0" borderId="39" xfId="0" applyFont="1" applyBorder="1" applyAlignment="1">
      <alignment horizontal="center"/>
    </xf>
    <xf numFmtId="3" fontId="21" fillId="0" borderId="39" xfId="0" applyNumberFormat="1" applyFont="1" applyBorder="1" applyAlignment="1">
      <alignment horizontal="center"/>
    </xf>
    <xf numFmtId="9" fontId="21" fillId="0" borderId="39" xfId="1" applyFont="1" applyBorder="1" applyAlignment="1">
      <alignment horizontal="center"/>
    </xf>
    <xf numFmtId="164" fontId="13" fillId="0" borderId="39" xfId="1" applyNumberFormat="1" applyFont="1" applyBorder="1" applyAlignment="1">
      <alignment horizontal="center"/>
    </xf>
    <xf numFmtId="0" fontId="13" fillId="0" borderId="4" xfId="0" applyFont="1" applyBorder="1"/>
    <xf numFmtId="9" fontId="13" fillId="0" borderId="39" xfId="1" applyNumberFormat="1" applyFont="1" applyBorder="1" applyAlignment="1">
      <alignment horizontal="center"/>
    </xf>
    <xf numFmtId="9" fontId="13" fillId="0" borderId="39" xfId="1" applyFont="1" applyBorder="1" applyAlignment="1">
      <alignment horizontal="center"/>
    </xf>
    <xf numFmtId="164" fontId="13" fillId="0" borderId="39" xfId="1" applyNumberFormat="1" applyFont="1" applyBorder="1" applyAlignment="1">
      <alignment horizontal="center"/>
    </xf>
    <xf numFmtId="0" fontId="17" fillId="0" borderId="4" xfId="0" applyFont="1" applyBorder="1"/>
    <xf numFmtId="9" fontId="13" fillId="0" borderId="4" xfId="0" applyNumberFormat="1" applyFont="1" applyBorder="1"/>
    <xf numFmtId="9" fontId="13" fillId="0" borderId="4" xfId="1" applyFont="1" applyBorder="1"/>
    <xf numFmtId="0" fontId="17" fillId="12" borderId="4" xfId="0" applyFont="1" applyFill="1" applyBorder="1"/>
    <xf numFmtId="9" fontId="17" fillId="12" borderId="4" xfId="1" applyFont="1" applyFill="1" applyBorder="1" applyAlignment="1"/>
    <xf numFmtId="0" fontId="8" fillId="0" borderId="0" xfId="0" applyFont="1" applyBorder="1" applyAlignment="1">
      <alignment horizontal="center" vertical="center" wrapText="1"/>
    </xf>
    <xf numFmtId="9" fontId="13" fillId="0" borderId="0" xfId="1" applyFont="1" applyBorder="1" applyAlignment="1">
      <alignment horizontal="center"/>
    </xf>
    <xf numFmtId="0" fontId="13" fillId="0" borderId="0" xfId="0" applyFont="1" applyBorder="1"/>
    <xf numFmtId="9" fontId="21" fillId="0" borderId="0" xfId="1" applyFont="1" applyBorder="1" applyAlignment="1">
      <alignment horizontal="center"/>
    </xf>
    <xf numFmtId="9" fontId="17" fillId="0" borderId="0" xfId="1" applyFont="1" applyBorder="1" applyAlignment="1">
      <alignment horizontal="center"/>
    </xf>
    <xf numFmtId="0" fontId="10" fillId="0" borderId="0" xfId="0" applyFont="1" applyFill="1" applyBorder="1" applyAlignment="1">
      <alignment horizontal="center" vertical="center"/>
    </xf>
    <xf numFmtId="3" fontId="13" fillId="0" borderId="39" xfId="1" applyNumberFormat="1" applyFont="1" applyBorder="1" applyAlignment="1">
      <alignment horizontal="center"/>
    </xf>
    <xf numFmtId="3" fontId="21" fillId="0" borderId="39" xfId="1" applyNumberFormat="1" applyFont="1" applyBorder="1" applyAlignment="1">
      <alignment horizontal="center"/>
    </xf>
    <xf numFmtId="3" fontId="17" fillId="0" borderId="42" xfId="1" applyNumberFormat="1" applyFont="1" applyBorder="1" applyAlignment="1">
      <alignment horizontal="center"/>
    </xf>
    <xf numFmtId="9" fontId="21" fillId="0" borderId="39" xfId="1" applyNumberFormat="1" applyFont="1" applyBorder="1" applyAlignment="1">
      <alignment horizontal="center"/>
    </xf>
    <xf numFmtId="9" fontId="13" fillId="0" borderId="39" xfId="0" applyNumberFormat="1" applyFont="1" applyBorder="1" applyAlignment="1"/>
    <xf numFmtId="9" fontId="21" fillId="0" borderId="39" xfId="0" applyNumberFormat="1" applyFont="1" applyBorder="1" applyAlignment="1">
      <alignment horizontal="center"/>
    </xf>
    <xf numFmtId="0" fontId="4" fillId="0" borderId="0" xfId="0" applyFont="1" applyAlignment="1">
      <alignment horizont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38" xfId="0" applyFont="1" applyBorder="1" applyAlignment="1">
      <alignment horizontal="center" vertical="center" wrapText="1"/>
    </xf>
    <xf numFmtId="0" fontId="3" fillId="0" borderId="0" xfId="0" applyFont="1" applyAlignment="1">
      <alignment horizontal="center"/>
    </xf>
    <xf numFmtId="1" fontId="3" fillId="0" borderId="0" xfId="0" applyNumberFormat="1" applyFont="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2" fillId="3" borderId="0" xfId="0" applyFont="1" applyFill="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0" xfId="0" applyBorder="1" applyAlignment="1">
      <alignment horizontal="left" vertical="top" wrapText="1"/>
    </xf>
    <xf numFmtId="0" fontId="0" fillId="0" borderId="60" xfId="0" applyBorder="1" applyAlignment="1">
      <alignment horizontal="left" vertical="top" wrapText="1"/>
    </xf>
    <xf numFmtId="0" fontId="12" fillId="4" borderId="0" xfId="0" applyFont="1" applyFill="1" applyAlignment="1">
      <alignment horizontal="left" vertical="center" wrapText="1"/>
    </xf>
    <xf numFmtId="0" fontId="10" fillId="2" borderId="38" xfId="0" applyFont="1" applyFill="1" applyBorder="1" applyAlignment="1">
      <alignment horizontal="center" vertical="center"/>
    </xf>
    <xf numFmtId="0" fontId="10" fillId="2" borderId="41" xfId="0" applyFont="1" applyFill="1" applyBorder="1" applyAlignment="1">
      <alignment horizontal="center" vertical="center"/>
    </xf>
    <xf numFmtId="0" fontId="13" fillId="0" borderId="39" xfId="0" applyFont="1" applyBorder="1" applyAlignment="1">
      <alignment horizontal="center"/>
    </xf>
    <xf numFmtId="9" fontId="13" fillId="0" borderId="39" xfId="1" applyNumberFormat="1" applyFont="1" applyBorder="1" applyAlignment="1">
      <alignment horizontal="center"/>
    </xf>
    <xf numFmtId="9" fontId="13" fillId="0" borderId="39" xfId="0" applyNumberFormat="1" applyFont="1" applyBorder="1" applyAlignment="1">
      <alignment horizontal="center"/>
    </xf>
    <xf numFmtId="0" fontId="13" fillId="0" borderId="39" xfId="0" applyFont="1" applyBorder="1" applyAlignment="1">
      <alignment horizontal="left" wrapText="1"/>
    </xf>
    <xf numFmtId="3" fontId="13" fillId="0" borderId="39" xfId="0" applyNumberFormat="1" applyFont="1" applyBorder="1" applyAlignment="1">
      <alignment horizontal="center"/>
    </xf>
    <xf numFmtId="0" fontId="17" fillId="0" borderId="39" xfId="0" applyFont="1" applyBorder="1" applyAlignment="1">
      <alignment horizontal="left" wrapText="1"/>
    </xf>
    <xf numFmtId="9" fontId="13" fillId="0" borderId="39" xfId="1" applyFont="1" applyBorder="1" applyAlignment="1">
      <alignment horizontal="center"/>
    </xf>
    <xf numFmtId="164" fontId="13" fillId="0" borderId="39" xfId="1" applyNumberFormat="1" applyFont="1" applyBorder="1" applyAlignment="1">
      <alignment horizontal="center"/>
    </xf>
    <xf numFmtId="3" fontId="13" fillId="0" borderId="40" xfId="0" applyNumberFormat="1" applyFont="1" applyBorder="1" applyAlignment="1">
      <alignment horizontal="center"/>
    </xf>
    <xf numFmtId="0" fontId="10" fillId="11" borderId="38" xfId="0" applyFont="1" applyFill="1" applyBorder="1" applyAlignment="1">
      <alignment horizontal="center" vertical="center"/>
    </xf>
    <xf numFmtId="0" fontId="10" fillId="11" borderId="41" xfId="0" applyFont="1" applyFill="1" applyBorder="1" applyAlignment="1">
      <alignment horizontal="center" vertical="center"/>
    </xf>
    <xf numFmtId="9" fontId="13" fillId="0" borderId="40" xfId="1" applyFont="1" applyBorder="1" applyAlignment="1">
      <alignment horizontal="center"/>
    </xf>
    <xf numFmtId="0" fontId="10" fillId="2" borderId="38"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3" fillId="0" borderId="40" xfId="0" applyFont="1" applyBorder="1" applyAlignment="1">
      <alignment horizontal="left" wrapText="1"/>
    </xf>
    <xf numFmtId="164" fontId="13" fillId="0" borderId="39" xfId="0" applyNumberFormat="1" applyFont="1" applyBorder="1" applyAlignment="1">
      <alignment horizontal="center"/>
    </xf>
    <xf numFmtId="0" fontId="13" fillId="0" borderId="39" xfId="0" applyFont="1" applyBorder="1" applyAlignment="1">
      <alignment horizontal="left"/>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49" xfId="0" applyBorder="1" applyAlignment="1">
      <alignment horizontal="center"/>
    </xf>
    <xf numFmtId="0" fontId="0" fillId="0" borderId="50" xfId="0" applyBorder="1" applyAlignment="1">
      <alignment horizontal="center"/>
    </xf>
    <xf numFmtId="0" fontId="0" fillId="0" borderId="4" xfId="0" applyBorder="1" applyAlignment="1">
      <alignment horizontal="center"/>
    </xf>
  </cellXfs>
  <cellStyles count="4">
    <cellStyle name="Normal" xfId="0" builtinId="0"/>
    <cellStyle name="Normal 2" xfId="2" xr:uid="{F5B88DB4-636E-4259-B269-BB0298AB43DA}"/>
    <cellStyle name="Normal 3" xfId="3" xr:uid="{6C4CD05C-64E5-48E6-B60E-168C3FF28DD3}"/>
    <cellStyle name="Pourcentage" xfId="1" builtinId="5"/>
  </cellStyles>
  <dxfs count="0"/>
  <tableStyles count="0" defaultTableStyle="TableStyleMedium2" defaultPivotStyle="PivotStyleLight16"/>
  <colors>
    <mruColors>
      <color rgb="FFFF3300"/>
      <color rgb="FFFF3333"/>
      <color rgb="FFFF5D5D"/>
      <color rgb="FF800000"/>
      <color rgb="FF69A12B"/>
      <color rgb="FFFF818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'Histo Sexe'!$B$9</c:f>
              <c:strCache>
                <c:ptCount val="1"/>
                <c:pt idx="0">
                  <c:v>Femmes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Sexe'!$C$9:$F$9</c:f>
              <c:numCache>
                <c:formatCode>General</c:formatCode>
                <c:ptCount val="4"/>
                <c:pt idx="0">
                  <c:v>5390</c:v>
                </c:pt>
                <c:pt idx="1">
                  <c:v>5955</c:v>
                </c:pt>
                <c:pt idx="2">
                  <c:v>6262</c:v>
                </c:pt>
                <c:pt idx="3">
                  <c:v>6995</c:v>
                </c:pt>
              </c:numCache>
            </c:numRef>
          </c:val>
          <c:smooth val="0"/>
          <c:extLst>
            <c:ext xmlns:c16="http://schemas.microsoft.com/office/drawing/2014/chart" uri="{C3380CC4-5D6E-409C-BE32-E72D297353CC}">
              <c16:uniqueId val="{00000000-E11B-49E9-BD6F-004FAA7CB6DC}"/>
            </c:ext>
          </c:extLst>
        </c:ser>
        <c:ser>
          <c:idx val="1"/>
          <c:order val="1"/>
          <c:tx>
            <c:strRef>
              <c:f>'Histo Sexe'!$B$10</c:f>
              <c:strCache>
                <c:ptCount val="1"/>
                <c:pt idx="0">
                  <c:v>Hommes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Sexe'!$C$10:$F$10</c:f>
              <c:numCache>
                <c:formatCode>General</c:formatCode>
                <c:ptCount val="4"/>
                <c:pt idx="0">
                  <c:v>4627</c:v>
                </c:pt>
                <c:pt idx="1">
                  <c:v>5079</c:v>
                </c:pt>
                <c:pt idx="2">
                  <c:v>5084</c:v>
                </c:pt>
                <c:pt idx="3">
                  <c:v>5508</c:v>
                </c:pt>
              </c:numCache>
            </c:numRef>
          </c:val>
          <c:smooth val="0"/>
          <c:extLst>
            <c:ext xmlns:c16="http://schemas.microsoft.com/office/drawing/2014/chart" uri="{C3380CC4-5D6E-409C-BE32-E72D297353CC}">
              <c16:uniqueId val="{00000001-E11B-49E9-BD6F-004FAA7CB6DC}"/>
            </c:ext>
          </c:extLst>
        </c:ser>
        <c:dLbls>
          <c:showLegendKey val="0"/>
          <c:showVal val="0"/>
          <c:showCatName val="0"/>
          <c:showSerName val="0"/>
          <c:showPercent val="0"/>
          <c:showBubbleSize val="0"/>
        </c:dLbls>
        <c:smooth val="0"/>
        <c:axId val="215383424"/>
        <c:axId val="215385216"/>
      </c:lineChart>
      <c:catAx>
        <c:axId val="215383424"/>
        <c:scaling>
          <c:orientation val="minMax"/>
        </c:scaling>
        <c:delete val="0"/>
        <c:axPos val="b"/>
        <c:numFmt formatCode="General" sourceLinked="1"/>
        <c:majorTickMark val="out"/>
        <c:minorTickMark val="none"/>
        <c:tickLblPos val="nextTo"/>
        <c:crossAx val="215385216"/>
        <c:crosses val="autoZero"/>
        <c:auto val="1"/>
        <c:lblAlgn val="ctr"/>
        <c:lblOffset val="100"/>
        <c:noMultiLvlLbl val="0"/>
      </c:catAx>
      <c:valAx>
        <c:axId val="215385216"/>
        <c:scaling>
          <c:orientation val="minMax"/>
          <c:min val="2000"/>
        </c:scaling>
        <c:delete val="0"/>
        <c:axPos val="l"/>
        <c:majorGridlines/>
        <c:numFmt formatCode="General" sourceLinked="1"/>
        <c:majorTickMark val="out"/>
        <c:minorTickMark val="none"/>
        <c:tickLblPos val="nextTo"/>
        <c:crossAx val="21538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7122703412073491E-2"/>
          <c:y val="0.17171296296296296"/>
          <c:w val="0.72055293088363959"/>
          <c:h val="0.46660433070866142"/>
        </c:manualLayout>
      </c:layout>
      <c:barChart>
        <c:barDir val="col"/>
        <c:grouping val="percentStacked"/>
        <c:varyColors val="0"/>
        <c:ser>
          <c:idx val="0"/>
          <c:order val="0"/>
          <c:tx>
            <c:strRef>
              <c:f>Feuil1!$C$8</c:f>
              <c:strCache>
                <c:ptCount val="1"/>
                <c:pt idx="0">
                  <c:v>Moins de 30 ans</c:v>
                </c:pt>
              </c:strCache>
            </c:strRef>
          </c:tx>
          <c:spPr>
            <a:solidFill>
              <a:schemeClr val="accent1"/>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Feuil1!$D$8:$H$8</c:f>
              <c:numCache>
                <c:formatCode>0%</c:formatCode>
                <c:ptCount val="5"/>
                <c:pt idx="0">
                  <c:v>0.26534009107544082</c:v>
                </c:pt>
                <c:pt idx="1">
                  <c:v>0.13136409878891053</c:v>
                </c:pt>
                <c:pt idx="2">
                  <c:v>0.12951014600105262</c:v>
                </c:pt>
                <c:pt idx="3">
                  <c:v>0.12951014600105262</c:v>
                </c:pt>
                <c:pt idx="4">
                  <c:v>0.24868646057859445</c:v>
                </c:pt>
              </c:numCache>
            </c:numRef>
          </c:val>
          <c:extLst>
            <c:ext xmlns:c16="http://schemas.microsoft.com/office/drawing/2014/chart" uri="{C3380CC4-5D6E-409C-BE32-E72D297353CC}">
              <c16:uniqueId val="{00000000-9E1B-45B1-BC21-34F1FF9D4C21}"/>
            </c:ext>
          </c:extLst>
        </c:ser>
        <c:ser>
          <c:idx val="1"/>
          <c:order val="1"/>
          <c:tx>
            <c:strRef>
              <c:f>Feuil1!$C$9</c:f>
              <c:strCache>
                <c:ptCount val="1"/>
                <c:pt idx="0">
                  <c:v>30 à 39 ans</c:v>
                </c:pt>
              </c:strCache>
            </c:strRef>
          </c:tx>
          <c:spPr>
            <a:solidFill>
              <a:schemeClr val="accent2"/>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Feuil1!$D$9:$H$9</c:f>
              <c:numCache>
                <c:formatCode>0%</c:formatCode>
                <c:ptCount val="5"/>
                <c:pt idx="0">
                  <c:v>0.26609917087847584</c:v>
                </c:pt>
                <c:pt idx="1">
                  <c:v>0.21519459738560087</c:v>
                </c:pt>
                <c:pt idx="2">
                  <c:v>0.19574667160484202</c:v>
                </c:pt>
                <c:pt idx="3">
                  <c:v>0.19574667160484202</c:v>
                </c:pt>
                <c:pt idx="4">
                  <c:v>0.25606393169313102</c:v>
                </c:pt>
              </c:numCache>
            </c:numRef>
          </c:val>
          <c:extLst>
            <c:ext xmlns:c16="http://schemas.microsoft.com/office/drawing/2014/chart" uri="{C3380CC4-5D6E-409C-BE32-E72D297353CC}">
              <c16:uniqueId val="{00000001-9E1B-45B1-BC21-34F1FF9D4C21}"/>
            </c:ext>
          </c:extLst>
        </c:ser>
        <c:ser>
          <c:idx val="2"/>
          <c:order val="2"/>
          <c:tx>
            <c:strRef>
              <c:f>Feuil1!$C$10</c:f>
              <c:strCache>
                <c:ptCount val="1"/>
                <c:pt idx="0">
                  <c:v>40 à 49 ans</c:v>
                </c:pt>
              </c:strCache>
            </c:strRef>
          </c:tx>
          <c:spPr>
            <a:solidFill>
              <a:schemeClr val="accent3"/>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Feuil1!$D$10:$H$10</c:f>
              <c:numCache>
                <c:formatCode>0%</c:formatCode>
                <c:ptCount val="5"/>
                <c:pt idx="0">
                  <c:v>0.22754159213101408</c:v>
                </c:pt>
                <c:pt idx="1">
                  <c:v>0.24004007995542129</c:v>
                </c:pt>
                <c:pt idx="2">
                  <c:v>0.25026802596440617</c:v>
                </c:pt>
                <c:pt idx="3">
                  <c:v>0.25026802596440617</c:v>
                </c:pt>
                <c:pt idx="4">
                  <c:v>0.2282364602121171</c:v>
                </c:pt>
              </c:numCache>
            </c:numRef>
          </c:val>
          <c:extLst>
            <c:ext xmlns:c16="http://schemas.microsoft.com/office/drawing/2014/chart" uri="{C3380CC4-5D6E-409C-BE32-E72D297353CC}">
              <c16:uniqueId val="{00000002-9E1B-45B1-BC21-34F1FF9D4C21}"/>
            </c:ext>
          </c:extLst>
        </c:ser>
        <c:ser>
          <c:idx val="3"/>
          <c:order val="3"/>
          <c:tx>
            <c:strRef>
              <c:f>Feuil1!$C$11</c:f>
              <c:strCache>
                <c:ptCount val="1"/>
                <c:pt idx="0">
                  <c:v>50 ans et plus</c:v>
                </c:pt>
              </c:strCache>
            </c:strRef>
          </c:tx>
          <c:spPr>
            <a:solidFill>
              <a:schemeClr val="accent4"/>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Feuil1!$D$11:$H$11</c:f>
              <c:numCache>
                <c:formatCode>0%</c:formatCode>
                <c:ptCount val="5"/>
                <c:pt idx="0">
                  <c:v>0.24101914591506929</c:v>
                </c:pt>
                <c:pt idx="1">
                  <c:v>0.41340122387006734</c:v>
                </c:pt>
                <c:pt idx="2">
                  <c:v>0.42447515642969924</c:v>
                </c:pt>
                <c:pt idx="3">
                  <c:v>0.42447515642969924</c:v>
                </c:pt>
                <c:pt idx="4">
                  <c:v>0.2670131475161574</c:v>
                </c:pt>
              </c:numCache>
            </c:numRef>
          </c:val>
          <c:extLst>
            <c:ext xmlns:c16="http://schemas.microsoft.com/office/drawing/2014/chart" uri="{C3380CC4-5D6E-409C-BE32-E72D297353CC}">
              <c16:uniqueId val="{00000003-9E1B-45B1-BC21-34F1FF9D4C21}"/>
            </c:ext>
          </c:extLst>
        </c:ser>
        <c:dLbls>
          <c:showLegendKey val="0"/>
          <c:showVal val="0"/>
          <c:showCatName val="0"/>
          <c:showSerName val="0"/>
          <c:showPercent val="0"/>
          <c:showBubbleSize val="0"/>
        </c:dLbls>
        <c:gapWidth val="150"/>
        <c:overlap val="100"/>
        <c:axId val="1874974304"/>
        <c:axId val="1567945088"/>
      </c:barChart>
      <c:catAx>
        <c:axId val="1874974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7945088"/>
        <c:crosses val="autoZero"/>
        <c:auto val="1"/>
        <c:lblAlgn val="ctr"/>
        <c:lblOffset val="100"/>
        <c:noMultiLvlLbl val="0"/>
      </c:catAx>
      <c:valAx>
        <c:axId val="1567945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4974304"/>
        <c:crosses val="autoZero"/>
        <c:crossBetween val="between"/>
      </c:valAx>
      <c:spPr>
        <a:noFill/>
        <a:ln>
          <a:noFill/>
        </a:ln>
        <a:effectLst/>
      </c:spPr>
    </c:plotArea>
    <c:legend>
      <c:legendPos val="r"/>
      <c:layout>
        <c:manualLayout>
          <c:xMode val="edge"/>
          <c:yMode val="edge"/>
          <c:x val="0.82600896762904652"/>
          <c:y val="0.25599409448818899"/>
          <c:w val="0.15732436570428696"/>
          <c:h val="0.460650335374744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'Secteurs à AT'!$M$38:$N$38</c:f>
              <c:strCache>
                <c:ptCount val="2"/>
                <c:pt idx="0">
                  <c:v>Poids des 10 secteurs les + accidentogènes dans les inscriptions suite à licenciement pour inaptitude</c:v>
                </c:pt>
                <c:pt idx="1">
                  <c:v>Poids des 10 secteurs les + accidentogènes dans l'emploi privé</c:v>
                </c:pt>
              </c:strCache>
            </c:strRef>
          </c:cat>
          <c:val>
            <c:numRef>
              <c:f>'Secteurs à AT'!$M$39:$N$39</c:f>
              <c:numCache>
                <c:formatCode>0%</c:formatCode>
                <c:ptCount val="2"/>
                <c:pt idx="0">
                  <c:v>0.44</c:v>
                </c:pt>
                <c:pt idx="1">
                  <c:v>0.31</c:v>
                </c:pt>
              </c:numCache>
            </c:numRef>
          </c:val>
          <c:extLst>
            <c:ext xmlns:c16="http://schemas.microsoft.com/office/drawing/2014/chart" uri="{C3380CC4-5D6E-409C-BE32-E72D297353CC}">
              <c16:uniqueId val="{00000000-6BC9-40BA-AB69-D0FC4C7DE2CC}"/>
            </c:ext>
          </c:extLst>
        </c:ser>
        <c:dLbls>
          <c:showLegendKey val="0"/>
          <c:showVal val="0"/>
          <c:showCatName val="0"/>
          <c:showSerName val="0"/>
          <c:showPercent val="0"/>
          <c:showBubbleSize val="0"/>
        </c:dLbls>
        <c:gapWidth val="150"/>
        <c:axId val="234130048"/>
        <c:axId val="234361216"/>
      </c:barChart>
      <c:catAx>
        <c:axId val="234130048"/>
        <c:scaling>
          <c:orientation val="minMax"/>
        </c:scaling>
        <c:delete val="0"/>
        <c:axPos val="b"/>
        <c:numFmt formatCode="General" sourceLinked="0"/>
        <c:majorTickMark val="out"/>
        <c:minorTickMark val="none"/>
        <c:tickLblPos val="nextTo"/>
        <c:crossAx val="234361216"/>
        <c:crosses val="autoZero"/>
        <c:auto val="1"/>
        <c:lblAlgn val="ctr"/>
        <c:lblOffset val="100"/>
        <c:noMultiLvlLbl val="0"/>
      </c:catAx>
      <c:valAx>
        <c:axId val="234361216"/>
        <c:scaling>
          <c:orientation val="minMax"/>
        </c:scaling>
        <c:delete val="0"/>
        <c:axPos val="l"/>
        <c:majorGridlines/>
        <c:numFmt formatCode="0%" sourceLinked="1"/>
        <c:majorTickMark val="out"/>
        <c:minorTickMark val="none"/>
        <c:tickLblPos val="nextTo"/>
        <c:crossAx val="23413004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714376</xdr:colOff>
      <xdr:row>1</xdr:row>
      <xdr:rowOff>57151</xdr:rowOff>
    </xdr:from>
    <xdr:to>
      <xdr:col>3</xdr:col>
      <xdr:colOff>98555</xdr:colOff>
      <xdr:row>2</xdr:row>
      <xdr:rowOff>164503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6" y="247651"/>
          <a:ext cx="431929" cy="3454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3857626</xdr:colOff>
      <xdr:row>1</xdr:row>
      <xdr:rowOff>95251</xdr:rowOff>
    </xdr:from>
    <xdr:to>
      <xdr:col>1</xdr:col>
      <xdr:colOff>4241930</xdr:colOff>
      <xdr:row>2</xdr:row>
      <xdr:rowOff>202603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6" y="285751"/>
          <a:ext cx="384304" cy="345477"/>
        </a:xfrm>
        <a:prstGeom prst="rect">
          <a:avLst/>
        </a:prstGeom>
      </xdr:spPr>
    </xdr:pic>
    <xdr:clientData/>
  </xdr:twoCellAnchor>
  <xdr:twoCellAnchor>
    <xdr:from>
      <xdr:col>12</xdr:col>
      <xdr:colOff>695325</xdr:colOff>
      <xdr:row>40</xdr:row>
      <xdr:rowOff>95250</xdr:rowOff>
    </xdr:from>
    <xdr:to>
      <xdr:col>18</xdr:col>
      <xdr:colOff>0</xdr:colOff>
      <xdr:row>54</xdr:row>
      <xdr:rowOff>171450</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114300</xdr:rowOff>
    </xdr:from>
    <xdr:to>
      <xdr:col>1</xdr:col>
      <xdr:colOff>679579</xdr:colOff>
      <xdr:row>3</xdr:row>
      <xdr:rowOff>12102</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304800"/>
          <a:ext cx="431929" cy="374052"/>
        </a:xfrm>
        <a:prstGeom prst="rect">
          <a:avLst/>
        </a:prstGeom>
      </xdr:spPr>
    </xdr:pic>
    <xdr:clientData/>
  </xdr:twoCellAnchor>
  <xdr:twoCellAnchor>
    <xdr:from>
      <xdr:col>7</xdr:col>
      <xdr:colOff>19050</xdr:colOff>
      <xdr:row>13</xdr:row>
      <xdr:rowOff>0</xdr:rowOff>
    </xdr:from>
    <xdr:to>
      <xdr:col>13</xdr:col>
      <xdr:colOff>19050</xdr:colOff>
      <xdr:row>27</xdr:row>
      <xdr:rowOff>76200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1209675</xdr:colOff>
      <xdr:row>1</xdr:row>
      <xdr:rowOff>104775</xdr:rowOff>
    </xdr:from>
    <xdr:to>
      <xdr:col>2</xdr:col>
      <xdr:colOff>241429</xdr:colOff>
      <xdr:row>2</xdr:row>
      <xdr:rowOff>212127</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75" y="295275"/>
          <a:ext cx="431929" cy="3454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758824</xdr:colOff>
      <xdr:row>11</xdr:row>
      <xdr:rowOff>168274</xdr:rowOff>
    </xdr:from>
    <xdr:to>
      <xdr:col>9</xdr:col>
      <xdr:colOff>285749</xdr:colOff>
      <xdr:row>29</xdr:row>
      <xdr:rowOff>82549</xdr:rowOff>
    </xdr:to>
    <xdr:graphicFrame macro="">
      <xdr:nvGraphicFramePr>
        <xdr:cNvPr id="2" name="Graphique 1">
          <a:extLst>
            <a:ext uri="{FF2B5EF4-FFF2-40B4-BE49-F238E27FC236}">
              <a16:creationId xmlns:a16="http://schemas.microsoft.com/office/drawing/2014/main" id="{E0A8F413-219D-3706-C3DD-2DDEF639F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295275</xdr:colOff>
      <xdr:row>1</xdr:row>
      <xdr:rowOff>114300</xdr:rowOff>
    </xdr:from>
    <xdr:to>
      <xdr:col>1</xdr:col>
      <xdr:colOff>727204</xdr:colOff>
      <xdr:row>3</xdr:row>
      <xdr:rowOff>12102</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 y="304800"/>
          <a:ext cx="431929" cy="3740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2</xdr:row>
      <xdr:rowOff>212127</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266700"/>
          <a:ext cx="431929" cy="3740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3</xdr:row>
      <xdr:rowOff>2577</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266700"/>
          <a:ext cx="431929" cy="374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530225</xdr:colOff>
      <xdr:row>2</xdr:row>
      <xdr:rowOff>0</xdr:rowOff>
    </xdr:to>
    <xdr:pic>
      <xdr:nvPicPr>
        <xdr:cNvPr id="3" name="Image 1" descr="cid:image003.png@01D9454F.A20EEB80">
          <a:extLst>
            <a:ext uri="{FF2B5EF4-FFF2-40B4-BE49-F238E27FC236}">
              <a16:creationId xmlns:a16="http://schemas.microsoft.com/office/drawing/2014/main" id="{9977E1A2-6821-4710-8038-4723E30AEFC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0"/>
          <a:ext cx="1698625" cy="79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3762375</xdr:colOff>
      <xdr:row>1</xdr:row>
      <xdr:rowOff>47625</xdr:rowOff>
    </xdr:from>
    <xdr:to>
      <xdr:col>1</xdr:col>
      <xdr:colOff>4194304</xdr:colOff>
      <xdr:row>2</xdr:row>
      <xdr:rowOff>212127</xdr:rowOff>
    </xdr:to>
    <xdr:pic>
      <xdr:nvPicPr>
        <xdr:cNvPr id="3" name="Imag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238125"/>
          <a:ext cx="431929" cy="4026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8"/>
  <sheetViews>
    <sheetView workbookViewId="0">
      <selection activeCell="F45" sqref="F45"/>
    </sheetView>
  </sheetViews>
  <sheetFormatPr baseColWidth="10" defaultRowHeight="15" x14ac:dyDescent="0.25"/>
  <cols>
    <col min="2" max="2" width="22" bestFit="1" customWidth="1"/>
    <col min="3" max="9" width="15.7109375" customWidth="1"/>
  </cols>
  <sheetData>
    <row r="2" spans="2:9" s="9" customFormat="1" ht="18.75" x14ac:dyDescent="0.3">
      <c r="C2" s="283" t="s">
        <v>76</v>
      </c>
      <c r="D2" s="283"/>
      <c r="E2" s="283"/>
      <c r="F2" s="283"/>
      <c r="G2" s="283"/>
      <c r="H2" s="283"/>
    </row>
    <row r="3" spans="2:9" s="9" customFormat="1" ht="18.75" x14ac:dyDescent="0.3">
      <c r="C3" s="283" t="s">
        <v>77</v>
      </c>
      <c r="D3" s="283"/>
      <c r="E3" s="283"/>
      <c r="F3" s="283"/>
      <c r="G3" s="283"/>
      <c r="H3" s="283"/>
    </row>
    <row r="4" spans="2:9" s="9" customFormat="1" x14ac:dyDescent="0.25"/>
    <row r="6" spans="2:9" x14ac:dyDescent="0.25">
      <c r="B6" s="3"/>
      <c r="C6" s="11" t="s">
        <v>6</v>
      </c>
      <c r="D6" s="12" t="s">
        <v>7</v>
      </c>
      <c r="E6" s="12" t="s">
        <v>5</v>
      </c>
      <c r="F6" s="12" t="s">
        <v>4</v>
      </c>
      <c r="G6" s="12" t="s">
        <v>3</v>
      </c>
      <c r="H6" s="12" t="s">
        <v>2</v>
      </c>
      <c r="I6" s="13" t="s">
        <v>1</v>
      </c>
    </row>
    <row r="7" spans="2:9" x14ac:dyDescent="0.25">
      <c r="B7" s="112" t="s">
        <v>8</v>
      </c>
      <c r="C7" s="103">
        <v>774</v>
      </c>
      <c r="D7" s="104">
        <v>798</v>
      </c>
      <c r="E7" s="104">
        <v>931</v>
      </c>
      <c r="F7" s="104">
        <v>921</v>
      </c>
      <c r="G7" s="104">
        <v>977</v>
      </c>
      <c r="H7" s="104">
        <v>1136</v>
      </c>
      <c r="I7" s="105">
        <v>1263</v>
      </c>
    </row>
    <row r="8" spans="2:9" x14ac:dyDescent="0.25">
      <c r="B8" s="113" t="s">
        <v>9</v>
      </c>
      <c r="C8" s="106">
        <v>354</v>
      </c>
      <c r="D8" s="107">
        <v>351</v>
      </c>
      <c r="E8" s="107">
        <v>355</v>
      </c>
      <c r="F8" s="107">
        <v>430</v>
      </c>
      <c r="G8" s="107">
        <v>521</v>
      </c>
      <c r="H8" s="107">
        <v>442</v>
      </c>
      <c r="I8" s="108">
        <v>522</v>
      </c>
    </row>
    <row r="9" spans="2:9" x14ac:dyDescent="0.25">
      <c r="B9" s="113" t="s">
        <v>10</v>
      </c>
      <c r="C9" s="106">
        <v>394</v>
      </c>
      <c r="D9" s="107">
        <v>407</v>
      </c>
      <c r="E9" s="107">
        <v>424</v>
      </c>
      <c r="F9" s="107">
        <v>514</v>
      </c>
      <c r="G9" s="107">
        <v>569</v>
      </c>
      <c r="H9" s="107">
        <v>507</v>
      </c>
      <c r="I9" s="108">
        <v>554</v>
      </c>
    </row>
    <row r="10" spans="2:9" x14ac:dyDescent="0.25">
      <c r="B10" s="113" t="s">
        <v>11</v>
      </c>
      <c r="C10" s="106">
        <v>128</v>
      </c>
      <c r="D10" s="107">
        <v>147</v>
      </c>
      <c r="E10" s="107">
        <v>153</v>
      </c>
      <c r="F10" s="107">
        <v>162</v>
      </c>
      <c r="G10" s="107">
        <v>138</v>
      </c>
      <c r="H10" s="107">
        <v>137</v>
      </c>
      <c r="I10" s="108">
        <v>153</v>
      </c>
    </row>
    <row r="11" spans="2:9" x14ac:dyDescent="0.25">
      <c r="B11" s="113" t="s">
        <v>12</v>
      </c>
      <c r="C11" s="106">
        <v>669</v>
      </c>
      <c r="D11" s="107">
        <v>739</v>
      </c>
      <c r="E11" s="107">
        <v>759</v>
      </c>
      <c r="F11" s="107">
        <v>846</v>
      </c>
      <c r="G11" s="107">
        <v>893</v>
      </c>
      <c r="H11" s="107">
        <v>944</v>
      </c>
      <c r="I11" s="108">
        <v>1123</v>
      </c>
    </row>
    <row r="12" spans="2:9" x14ac:dyDescent="0.25">
      <c r="B12" s="113" t="s">
        <v>13</v>
      </c>
      <c r="C12" s="106">
        <v>1420</v>
      </c>
      <c r="D12" s="107">
        <v>1520</v>
      </c>
      <c r="E12" s="107">
        <v>1504</v>
      </c>
      <c r="F12" s="107">
        <v>1578</v>
      </c>
      <c r="G12" s="107">
        <v>2103</v>
      </c>
      <c r="H12" s="107">
        <v>1881</v>
      </c>
      <c r="I12" s="108">
        <v>2026</v>
      </c>
    </row>
    <row r="13" spans="2:9" x14ac:dyDescent="0.25">
      <c r="B13" s="113" t="s">
        <v>14</v>
      </c>
      <c r="C13" s="106">
        <v>1113</v>
      </c>
      <c r="D13" s="107">
        <v>936</v>
      </c>
      <c r="E13" s="107">
        <v>1043</v>
      </c>
      <c r="F13" s="107">
        <v>1085</v>
      </c>
      <c r="G13" s="107">
        <v>1143</v>
      </c>
      <c r="H13" s="107">
        <v>1248</v>
      </c>
      <c r="I13" s="108">
        <v>1227</v>
      </c>
    </row>
    <row r="14" spans="2:9" x14ac:dyDescent="0.25">
      <c r="B14" s="113" t="s">
        <v>15</v>
      </c>
      <c r="C14" s="106">
        <v>289</v>
      </c>
      <c r="D14" s="107">
        <v>303</v>
      </c>
      <c r="E14" s="107">
        <v>315</v>
      </c>
      <c r="F14" s="107">
        <v>304</v>
      </c>
      <c r="G14" s="107">
        <v>360</v>
      </c>
      <c r="H14" s="107">
        <v>399</v>
      </c>
      <c r="I14" s="108">
        <v>466</v>
      </c>
    </row>
    <row r="15" spans="2:9" x14ac:dyDescent="0.25">
      <c r="B15" s="113" t="s">
        <v>16</v>
      </c>
      <c r="C15" s="106">
        <v>558</v>
      </c>
      <c r="D15" s="107">
        <v>628</v>
      </c>
      <c r="E15" s="107">
        <v>678</v>
      </c>
      <c r="F15" s="107">
        <v>703</v>
      </c>
      <c r="G15" s="107">
        <v>769</v>
      </c>
      <c r="H15" s="107">
        <v>804</v>
      </c>
      <c r="I15" s="108">
        <v>846</v>
      </c>
    </row>
    <row r="16" spans="2:9" x14ac:dyDescent="0.25">
      <c r="B16" s="113" t="s">
        <v>17</v>
      </c>
      <c r="C16" s="106">
        <v>2127</v>
      </c>
      <c r="D16" s="107">
        <v>2472</v>
      </c>
      <c r="E16" s="107">
        <v>2253</v>
      </c>
      <c r="F16" s="107">
        <v>2289</v>
      </c>
      <c r="G16" s="107">
        <v>2367</v>
      </c>
      <c r="H16" s="107">
        <v>2635</v>
      </c>
      <c r="I16" s="108">
        <v>3003</v>
      </c>
    </row>
    <row r="17" spans="2:9" x14ac:dyDescent="0.25">
      <c r="B17" s="113" t="s">
        <v>18</v>
      </c>
      <c r="C17" s="106">
        <v>360</v>
      </c>
      <c r="D17" s="107">
        <v>379</v>
      </c>
      <c r="E17" s="107">
        <v>413</v>
      </c>
      <c r="F17" s="107">
        <v>468</v>
      </c>
      <c r="G17" s="107">
        <v>444</v>
      </c>
      <c r="H17" s="107">
        <v>479</v>
      </c>
      <c r="I17" s="108">
        <v>498</v>
      </c>
    </row>
    <row r="18" spans="2:9" x14ac:dyDescent="0.25">
      <c r="B18" s="114" t="s">
        <v>19</v>
      </c>
      <c r="C18" s="109">
        <v>656</v>
      </c>
      <c r="D18" s="110">
        <v>748</v>
      </c>
      <c r="E18" s="110">
        <v>740</v>
      </c>
      <c r="F18" s="110">
        <v>743</v>
      </c>
      <c r="G18" s="110">
        <v>790</v>
      </c>
      <c r="H18" s="110">
        <v>799</v>
      </c>
      <c r="I18" s="111">
        <v>939</v>
      </c>
    </row>
    <row r="19" spans="2:9" x14ac:dyDescent="0.25">
      <c r="B19" s="115" t="s">
        <v>20</v>
      </c>
      <c r="C19" s="11">
        <v>8842</v>
      </c>
      <c r="D19" s="12">
        <v>9428</v>
      </c>
      <c r="E19" s="12">
        <v>9568</v>
      </c>
      <c r="F19" s="12">
        <v>10043</v>
      </c>
      <c r="G19" s="12">
        <f t="shared" ref="G19" si="0">SUM(G7:G18)</f>
        <v>11074</v>
      </c>
      <c r="H19" s="12">
        <f t="shared" ref="H19" si="1">SUM(H7:H18)</f>
        <v>11411</v>
      </c>
      <c r="I19" s="13">
        <f t="shared" ref="I19" si="2">SUM(I7:I18)</f>
        <v>12620</v>
      </c>
    </row>
    <row r="21" spans="2:9" x14ac:dyDescent="0.25">
      <c r="B21" s="4" t="s">
        <v>75</v>
      </c>
      <c r="C21" s="2">
        <v>42431</v>
      </c>
      <c r="D21" s="2">
        <v>42431</v>
      </c>
      <c r="E21" s="2">
        <v>42517</v>
      </c>
      <c r="F21" s="2">
        <v>42901</v>
      </c>
      <c r="G21" s="2">
        <v>43251</v>
      </c>
      <c r="H21" s="2">
        <v>43584</v>
      </c>
      <c r="I21" s="2">
        <v>43951</v>
      </c>
    </row>
    <row r="24" spans="2:9" x14ac:dyDescent="0.25">
      <c r="F24" s="8"/>
      <c r="G24" s="8"/>
      <c r="H24" s="8"/>
      <c r="I24" s="8"/>
    </row>
    <row r="25" spans="2:9" x14ac:dyDescent="0.25">
      <c r="G25" s="9"/>
      <c r="I25" s="9"/>
    </row>
    <row r="26" spans="2:9" x14ac:dyDescent="0.25">
      <c r="I26" s="116" t="s">
        <v>78</v>
      </c>
    </row>
    <row r="27" spans="2:9" x14ac:dyDescent="0.25">
      <c r="I27" s="116" t="s">
        <v>79</v>
      </c>
    </row>
    <row r="28" spans="2:9" x14ac:dyDescent="0.25">
      <c r="F28" s="1"/>
      <c r="G28" s="1"/>
      <c r="H28" s="1"/>
      <c r="I28" s="116" t="s">
        <v>80</v>
      </c>
    </row>
  </sheetData>
  <mergeCells count="2">
    <mergeCell ref="C3:H3"/>
    <mergeCell ref="C2:H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I52"/>
  <sheetViews>
    <sheetView topLeftCell="A16" workbookViewId="0">
      <selection activeCell="J35" sqref="J35"/>
    </sheetView>
  </sheetViews>
  <sheetFormatPr baseColWidth="10" defaultRowHeight="15" x14ac:dyDescent="0.25"/>
  <cols>
    <col min="2" max="2" width="82" bestFit="1" customWidth="1"/>
  </cols>
  <sheetData>
    <row r="3" spans="2:9" x14ac:dyDescent="0.25">
      <c r="B3" s="9"/>
      <c r="C3" s="9" t="s">
        <v>112</v>
      </c>
      <c r="D3" s="9"/>
      <c r="E3" s="9"/>
      <c r="F3" s="9"/>
      <c r="G3" s="9"/>
      <c r="H3" s="9" t="s">
        <v>111</v>
      </c>
      <c r="I3" s="9"/>
    </row>
    <row r="4" spans="2:9" x14ac:dyDescent="0.25">
      <c r="B4" s="90" t="s">
        <v>51</v>
      </c>
      <c r="C4" s="1">
        <v>3.1284083653639692E-3</v>
      </c>
      <c r="D4" s="171">
        <v>8.7672744530974209E-3</v>
      </c>
      <c r="E4" s="171">
        <v>1.3110578363799818E-2</v>
      </c>
      <c r="F4" s="171">
        <v>2.12991689305406E-2</v>
      </c>
      <c r="G4" s="171">
        <v>4.2236418351723773E-2</v>
      </c>
      <c r="H4" s="212">
        <v>1.3612017538272875E-2</v>
      </c>
    </row>
    <row r="5" spans="2:9" x14ac:dyDescent="0.25">
      <c r="B5" s="91" t="s">
        <v>61</v>
      </c>
      <c r="C5" s="171">
        <v>4.5633653033447484E-3</v>
      </c>
      <c r="D5" s="171">
        <v>7.6443176978435229E-3</v>
      </c>
      <c r="E5" s="1">
        <v>6.3350594862085757E-3</v>
      </c>
      <c r="F5" s="1">
        <v>9.3107760909335695E-3</v>
      </c>
      <c r="G5" s="1">
        <v>9.9891546321137052E-3</v>
      </c>
      <c r="H5" s="1">
        <v>6.9092499757489904E-3</v>
      </c>
    </row>
    <row r="6" spans="2:9" x14ac:dyDescent="0.25">
      <c r="B6" s="91" t="s">
        <v>64</v>
      </c>
      <c r="C6" s="1">
        <v>7.9553229065567775E-4</v>
      </c>
      <c r="D6" s="1">
        <v>6.3372862156103205E-3</v>
      </c>
      <c r="E6" s="1">
        <v>5.5119342266222856E-3</v>
      </c>
      <c r="F6" s="171">
        <v>1.0880587725826597E-2</v>
      </c>
      <c r="G6" s="171">
        <v>4.4879640962872294E-2</v>
      </c>
      <c r="H6" s="1">
        <v>6.9044326457585771E-3</v>
      </c>
    </row>
    <row r="7" spans="2:9" x14ac:dyDescent="0.25">
      <c r="B7" s="91" t="s">
        <v>50</v>
      </c>
      <c r="C7" s="1">
        <v>2.2994754732197338E-3</v>
      </c>
      <c r="D7" s="1">
        <v>5.3524812138072333E-3</v>
      </c>
      <c r="E7" s="1">
        <v>6.5802875185106344E-3</v>
      </c>
      <c r="F7" s="1">
        <v>8.9427362914821021E-3</v>
      </c>
      <c r="G7" s="171">
        <v>2.3125694573812718E-2</v>
      </c>
      <c r="H7" s="1">
        <v>6.8245722379448046E-3</v>
      </c>
    </row>
    <row r="8" spans="2:9" x14ac:dyDescent="0.25">
      <c r="B8" s="91" t="s">
        <v>53</v>
      </c>
      <c r="C8" s="1">
        <v>4.106884254445004E-3</v>
      </c>
      <c r="D8" s="1">
        <v>7.0997469262936543E-3</v>
      </c>
      <c r="E8" s="1">
        <v>9.3322688714151877E-3</v>
      </c>
      <c r="F8" s="1">
        <v>1.1982224630244178E-2</v>
      </c>
      <c r="G8" s="1">
        <v>1.6667652388044456E-2</v>
      </c>
      <c r="H8" s="1">
        <v>6.8186072651630365E-3</v>
      </c>
    </row>
    <row r="9" spans="2:9" x14ac:dyDescent="0.25">
      <c r="B9" s="91" t="s">
        <v>55</v>
      </c>
      <c r="C9" s="1">
        <v>3.0117475363905153E-3</v>
      </c>
      <c r="D9" s="1">
        <v>5.5255510690685513E-3</v>
      </c>
      <c r="E9" s="1">
        <v>6.4277230489764546E-3</v>
      </c>
      <c r="F9" s="171">
        <v>1.0797765942226553E-2</v>
      </c>
      <c r="G9" s="171">
        <v>2.6342581715400441E-2</v>
      </c>
      <c r="H9" s="1">
        <v>6.4265228104836789E-3</v>
      </c>
    </row>
    <row r="10" spans="2:9" x14ac:dyDescent="0.25">
      <c r="B10" s="91" t="s">
        <v>49</v>
      </c>
      <c r="C10" s="1">
        <v>2.0743285250398123E-3</v>
      </c>
      <c r="D10" s="1">
        <v>6.4129028788023415E-3</v>
      </c>
      <c r="E10" s="1">
        <v>6.4419222440850717E-3</v>
      </c>
      <c r="F10" s="171">
        <v>1.1099116692005041E-2</v>
      </c>
      <c r="G10" s="171">
        <v>2.5644841112796142E-2</v>
      </c>
      <c r="H10" s="1">
        <v>6.282585374687559E-3</v>
      </c>
    </row>
    <row r="11" spans="2:9" x14ac:dyDescent="0.25">
      <c r="B11" s="91" t="s">
        <v>60</v>
      </c>
      <c r="C11" s="1">
        <v>4.2078864207297315E-3</v>
      </c>
      <c r="D11" s="1">
        <v>7.2315453154925997E-3</v>
      </c>
      <c r="E11" s="1">
        <v>7.4491258563673095E-3</v>
      </c>
      <c r="F11" s="1">
        <v>1.0344287441148394E-2</v>
      </c>
      <c r="G11" s="1">
        <v>1.3242641305002105E-2</v>
      </c>
      <c r="H11" s="1">
        <v>6.2811680849426243E-3</v>
      </c>
    </row>
    <row r="12" spans="2:9" x14ac:dyDescent="0.25">
      <c r="B12" s="91" t="s">
        <v>58</v>
      </c>
      <c r="C12" s="1">
        <v>4.2968689575280279E-3</v>
      </c>
      <c r="D12" s="1">
        <v>5.1603581288541421E-3</v>
      </c>
      <c r="E12" s="1">
        <v>6.5379224265598142E-3</v>
      </c>
      <c r="F12" s="1">
        <v>6.1255492575834304E-3</v>
      </c>
      <c r="G12" s="171">
        <v>2.3453605065978697E-2</v>
      </c>
      <c r="H12" s="1">
        <v>6.0184026744239819E-3</v>
      </c>
    </row>
    <row r="13" spans="2:9" x14ac:dyDescent="0.25">
      <c r="B13" s="91" t="s">
        <v>52</v>
      </c>
      <c r="C13" s="1">
        <v>1.8051589874156873E-3</v>
      </c>
      <c r="D13" s="1">
        <v>4.3111137539394656E-3</v>
      </c>
      <c r="E13" s="1">
        <v>5.7284660337036447E-3</v>
      </c>
      <c r="F13" s="172">
        <v>7.5135189673419525E-3</v>
      </c>
      <c r="G13" s="1">
        <v>2.8336700105403936E-3</v>
      </c>
      <c r="H13" s="1">
        <v>5.7823401757692077E-3</v>
      </c>
    </row>
    <row r="14" spans="2:9" x14ac:dyDescent="0.25">
      <c r="B14" s="91" t="s">
        <v>47</v>
      </c>
      <c r="C14" s="1">
        <v>3.0620815674439485E-3</v>
      </c>
      <c r="D14" s="1">
        <v>6.6467498933658825E-3</v>
      </c>
      <c r="E14" s="1">
        <v>6.8437258954706422E-3</v>
      </c>
      <c r="F14" s="1">
        <v>7.2326407188867525E-3</v>
      </c>
      <c r="G14" s="1">
        <v>1.6772673733804477E-2</v>
      </c>
      <c r="H14" s="1">
        <v>5.7335390200714135E-3</v>
      </c>
    </row>
    <row r="15" spans="2:9" x14ac:dyDescent="0.25">
      <c r="B15" s="91" t="s">
        <v>48</v>
      </c>
      <c r="C15" s="1">
        <v>3.0195230074858584E-3</v>
      </c>
      <c r="D15" s="1">
        <v>3.7576444579441302E-3</v>
      </c>
      <c r="E15" s="1">
        <v>4.4111473242081731E-3</v>
      </c>
      <c r="F15" s="1">
        <v>6.7610405563370514E-3</v>
      </c>
      <c r="G15" s="1">
        <v>1.036581453089753E-2</v>
      </c>
      <c r="H15" s="1">
        <v>5.1386627770062636E-3</v>
      </c>
    </row>
    <row r="16" spans="2:9" x14ac:dyDescent="0.25">
      <c r="B16" s="91" t="s">
        <v>62</v>
      </c>
      <c r="C16" s="1">
        <v>8.5544479921641247E-4</v>
      </c>
      <c r="D16" s="1">
        <v>3.4195914728053821E-3</v>
      </c>
      <c r="E16" s="1">
        <v>4.3547389721074132E-3</v>
      </c>
      <c r="F16" s="1">
        <v>7.3931541364204512E-3</v>
      </c>
      <c r="G16" s="171">
        <v>2.224867342284716E-2</v>
      </c>
      <c r="H16" s="1">
        <v>4.9874497098820912E-3</v>
      </c>
    </row>
    <row r="17" spans="2:9" x14ac:dyDescent="0.25">
      <c r="B17" s="91" t="s">
        <v>57</v>
      </c>
      <c r="C17" s="1">
        <v>1.6112839454146576E-3</v>
      </c>
      <c r="D17" s="1">
        <v>3.6501345987133274E-3</v>
      </c>
      <c r="E17" s="1">
        <v>4.0288246067540527E-3</v>
      </c>
      <c r="F17" s="1">
        <v>6.1626541947434983E-3</v>
      </c>
      <c r="G17" s="171">
        <v>2.9227125207786593E-2</v>
      </c>
      <c r="H17" s="1">
        <v>4.8618758140443396E-3</v>
      </c>
    </row>
    <row r="18" spans="2:9" x14ac:dyDescent="0.25">
      <c r="B18" s="91" t="s">
        <v>63</v>
      </c>
      <c r="C18" s="1">
        <v>2.5958518287776131E-3</v>
      </c>
      <c r="D18" s="1">
        <v>3.5322885355587507E-3</v>
      </c>
      <c r="E18" s="1">
        <v>5.3675811192061221E-3</v>
      </c>
      <c r="F18" s="1">
        <v>6.9256614474632414E-3</v>
      </c>
      <c r="G18" s="1">
        <v>1.1179304870823132E-2</v>
      </c>
      <c r="H18" s="1">
        <v>4.6458167001624312E-3</v>
      </c>
    </row>
    <row r="19" spans="2:9" x14ac:dyDescent="0.25">
      <c r="B19" s="91" t="s">
        <v>67</v>
      </c>
      <c r="C19" s="1">
        <v>1.6172253910855302E-3</v>
      </c>
      <c r="D19" s="1">
        <v>3.9935889585252472E-3</v>
      </c>
      <c r="E19" s="1">
        <v>4.2870715825087478E-3</v>
      </c>
      <c r="F19" s="1">
        <v>4.7113352178674208E-3</v>
      </c>
      <c r="G19" s="1">
        <v>1.316376872975355E-2</v>
      </c>
      <c r="H19" s="1">
        <v>4.2306357317641067E-3</v>
      </c>
    </row>
    <row r="20" spans="2:9" x14ac:dyDescent="0.25">
      <c r="B20" s="91" t="s">
        <v>68</v>
      </c>
      <c r="C20" s="1">
        <v>1.1589647663121394E-3</v>
      </c>
      <c r="D20" s="1">
        <v>3.4198849208724128E-3</v>
      </c>
      <c r="E20" s="1">
        <v>5.6140398630854767E-3</v>
      </c>
      <c r="F20" s="1">
        <v>6.1782804609820993E-3</v>
      </c>
      <c r="G20" s="171">
        <v>2.0600794066971306E-2</v>
      </c>
      <c r="H20" s="1">
        <v>4.1669565419043637E-3</v>
      </c>
    </row>
    <row r="21" spans="2:9" x14ac:dyDescent="0.25">
      <c r="B21" s="91" t="s">
        <v>59</v>
      </c>
      <c r="C21" s="1">
        <v>2.0726774942082795E-3</v>
      </c>
      <c r="D21" s="1">
        <v>4.7579789143676263E-3</v>
      </c>
      <c r="E21" s="1">
        <v>4.8154613350866555E-3</v>
      </c>
      <c r="F21" s="1">
        <v>5.6760310668100399E-3</v>
      </c>
      <c r="G21" s="1">
        <v>8.8548687019746365E-3</v>
      </c>
      <c r="H21" s="1">
        <v>4.1197490901147913E-3</v>
      </c>
    </row>
    <row r="22" spans="2:9" x14ac:dyDescent="0.25">
      <c r="B22" s="224" t="s">
        <v>0</v>
      </c>
      <c r="C22" s="1">
        <v>1.7427368509247815E-3</v>
      </c>
      <c r="D22" s="1">
        <v>3.5789211645203363E-3</v>
      </c>
      <c r="E22" s="1">
        <v>4.1537281384933355E-3</v>
      </c>
      <c r="F22" s="1">
        <v>5.8971872719847801E-3</v>
      </c>
      <c r="G22" s="1">
        <v>1.2679744567464511E-2</v>
      </c>
      <c r="H22" s="1">
        <v>4.0976835013272258E-3</v>
      </c>
      <c r="I22" s="121"/>
    </row>
    <row r="23" spans="2:9" x14ac:dyDescent="0.25">
      <c r="B23" s="91" t="s">
        <v>54</v>
      </c>
      <c r="C23" s="1">
        <v>1.2799678881656217E-3</v>
      </c>
      <c r="D23" s="1">
        <v>3.2241051750621233E-3</v>
      </c>
      <c r="E23" s="1">
        <v>3.8871263537752655E-3</v>
      </c>
      <c r="F23" s="1">
        <v>5.9086560645163046E-3</v>
      </c>
      <c r="G23" s="1">
        <v>1.355452750685093E-2</v>
      </c>
      <c r="H23" s="1">
        <v>3.9684845380813022E-3</v>
      </c>
    </row>
    <row r="24" spans="2:9" x14ac:dyDescent="0.25">
      <c r="B24" s="92" t="s">
        <v>56</v>
      </c>
      <c r="C24" s="1">
        <v>9.4543073326612483E-4</v>
      </c>
      <c r="D24" s="1">
        <v>2.8155055521769485E-3</v>
      </c>
      <c r="E24" s="1">
        <v>4.6083320432986352E-3</v>
      </c>
      <c r="F24" s="1">
        <v>4.6726871644843741E-3</v>
      </c>
      <c r="G24" s="1">
        <v>6.4960498285233908E-3</v>
      </c>
      <c r="H24" s="1">
        <v>3.4892275263311676E-3</v>
      </c>
    </row>
    <row r="25" spans="2:9" x14ac:dyDescent="0.25">
      <c r="B25" s="225" t="s">
        <v>73</v>
      </c>
      <c r="C25" s="188">
        <v>6.1989449085818359E-4</v>
      </c>
      <c r="D25" s="188">
        <v>1.6846100810501894E-3</v>
      </c>
      <c r="E25" s="188">
        <v>1.9867312534002555E-3</v>
      </c>
      <c r="F25" s="188">
        <v>3.2175591039752018E-3</v>
      </c>
      <c r="G25" s="188">
        <v>6.7943599381182444E-3</v>
      </c>
      <c r="H25" s="188">
        <v>2.0472358640276898E-3</v>
      </c>
    </row>
    <row r="30" spans="2:9" x14ac:dyDescent="0.25">
      <c r="B30" s="86"/>
      <c r="C30" s="87" t="s">
        <v>91</v>
      </c>
      <c r="D30" s="9" t="s">
        <v>92</v>
      </c>
      <c r="E30" s="9" t="s">
        <v>90</v>
      </c>
      <c r="F30" s="87"/>
    </row>
    <row r="31" spans="2:9" x14ac:dyDescent="0.25">
      <c r="B31" s="90" t="s">
        <v>51</v>
      </c>
      <c r="C31" s="181">
        <v>1.7806547089090862E-2</v>
      </c>
      <c r="D31" s="171">
        <v>8.6597864028282109E-3</v>
      </c>
      <c r="E31" s="171">
        <v>1.3612068534891853E-2</v>
      </c>
      <c r="F31" s="88"/>
    </row>
    <row r="32" spans="2:9" x14ac:dyDescent="0.25">
      <c r="B32" s="91" t="s">
        <v>61</v>
      </c>
      <c r="C32" s="182">
        <v>9.1900952829078921E-3</v>
      </c>
      <c r="D32" s="1">
        <v>3.1503123049986975E-3</v>
      </c>
      <c r="E32" s="194">
        <v>6.9092531371898556E-3</v>
      </c>
      <c r="F32" s="88"/>
    </row>
    <row r="33" spans="2:6" x14ac:dyDescent="0.25">
      <c r="B33" s="91" t="s">
        <v>64</v>
      </c>
      <c r="C33" s="173">
        <v>2.3280610510730032E-3</v>
      </c>
      <c r="D33" s="194">
        <v>7.455395155562706E-3</v>
      </c>
      <c r="E33" s="196">
        <v>6.9044395546336299E-3</v>
      </c>
      <c r="F33" s="88"/>
    </row>
    <row r="34" spans="2:6" x14ac:dyDescent="0.25">
      <c r="B34" s="91" t="s">
        <v>50</v>
      </c>
      <c r="C34" s="173">
        <v>7.2678876076940398E-3</v>
      </c>
      <c r="D34" s="1">
        <v>5.1336509352045241E-3</v>
      </c>
      <c r="E34" s="194">
        <v>6.8245867925965419E-3</v>
      </c>
      <c r="F34" s="88"/>
    </row>
    <row r="35" spans="2:6" x14ac:dyDescent="0.25">
      <c r="B35" s="91" t="s">
        <v>53</v>
      </c>
      <c r="C35" s="182">
        <v>9.4812784139424872E-3</v>
      </c>
      <c r="D35" s="1">
        <v>4.1807791188478438E-3</v>
      </c>
      <c r="E35" s="195">
        <v>6.8185318454839477E-3</v>
      </c>
      <c r="F35" s="88"/>
    </row>
    <row r="36" spans="2:6" x14ac:dyDescent="0.25">
      <c r="B36" s="91" t="s">
        <v>55</v>
      </c>
      <c r="C36" s="173">
        <v>7.9736077671935524E-3</v>
      </c>
      <c r="D36" s="1">
        <v>5.1656111601196151E-3</v>
      </c>
      <c r="E36" s="170">
        <v>6.4265216304783112E-3</v>
      </c>
      <c r="F36" s="88"/>
    </row>
    <row r="37" spans="2:6" x14ac:dyDescent="0.25">
      <c r="B37" s="91" t="s">
        <v>49</v>
      </c>
      <c r="C37" s="180">
        <v>2.2852345582791943E-3</v>
      </c>
      <c r="D37" s="194">
        <v>6.8419778314868836E-3</v>
      </c>
      <c r="E37" s="1">
        <v>6.2826220164928052E-3</v>
      </c>
      <c r="F37" s="88"/>
    </row>
    <row r="38" spans="2:6" x14ac:dyDescent="0.25">
      <c r="B38" s="91" t="s">
        <v>60</v>
      </c>
      <c r="C38" s="173">
        <v>6.6829520609572157E-3</v>
      </c>
      <c r="D38" s="1">
        <v>4.521430390199443E-3</v>
      </c>
      <c r="E38" s="1">
        <v>6.2811708633292414E-3</v>
      </c>
      <c r="F38" s="88"/>
    </row>
    <row r="39" spans="2:6" x14ac:dyDescent="0.25">
      <c r="B39" s="91" t="s">
        <v>58</v>
      </c>
      <c r="C39" s="173">
        <v>6.9535597463189006E-3</v>
      </c>
      <c r="D39" s="172">
        <v>5.5958071047810575E-3</v>
      </c>
      <c r="E39" s="1">
        <v>6.0183812629706493E-3</v>
      </c>
      <c r="F39" s="88"/>
    </row>
    <row r="40" spans="2:6" x14ac:dyDescent="0.25">
      <c r="B40" s="91" t="s">
        <v>52</v>
      </c>
      <c r="C40" s="173">
        <v>4.9742869851251469E-3</v>
      </c>
      <c r="D40" s="1">
        <v>5.9852915817600267E-3</v>
      </c>
      <c r="E40" s="1">
        <v>5.7823603176814821E-3</v>
      </c>
      <c r="F40" s="88"/>
    </row>
    <row r="41" spans="2:6" x14ac:dyDescent="0.25">
      <c r="B41" s="91" t="s">
        <v>47</v>
      </c>
      <c r="C41" s="1">
        <v>6.6488528640601943E-3</v>
      </c>
      <c r="D41" s="1">
        <v>4.1452723748323416E-3</v>
      </c>
      <c r="E41" s="1">
        <v>5.7335390200714143E-3</v>
      </c>
      <c r="F41" s="88"/>
    </row>
    <row r="42" spans="2:6" x14ac:dyDescent="0.25">
      <c r="B42" s="91" t="s">
        <v>48</v>
      </c>
      <c r="C42" s="173">
        <v>5.6097811173764353E-3</v>
      </c>
      <c r="D42" s="1">
        <v>2.3636983211832675E-3</v>
      </c>
      <c r="E42" s="1">
        <v>5.13868738341469E-3</v>
      </c>
      <c r="F42" s="88"/>
    </row>
    <row r="43" spans="2:6" x14ac:dyDescent="0.25">
      <c r="B43" s="91" t="s">
        <v>62</v>
      </c>
      <c r="C43" s="173">
        <v>7.4832316532821843E-3</v>
      </c>
      <c r="D43" s="1">
        <v>3.937006242434214E-3</v>
      </c>
      <c r="E43" s="1">
        <v>4.9874511645406801E-3</v>
      </c>
      <c r="F43" s="88"/>
    </row>
    <row r="44" spans="2:6" x14ac:dyDescent="0.25">
      <c r="B44" s="91" t="s">
        <v>57</v>
      </c>
      <c r="C44" s="173">
        <v>6.6689335551920114E-3</v>
      </c>
      <c r="D44" s="1">
        <v>4.3896012068821199E-3</v>
      </c>
      <c r="E44" s="170">
        <v>4.8619048431395966E-3</v>
      </c>
      <c r="F44" s="88"/>
    </row>
    <row r="45" spans="2:6" x14ac:dyDescent="0.25">
      <c r="B45" s="91" t="s">
        <v>63</v>
      </c>
      <c r="C45" s="173">
        <v>5.3084516675684229E-3</v>
      </c>
      <c r="D45" s="1">
        <v>3.9680246825058146E-3</v>
      </c>
      <c r="E45" s="170">
        <v>4.6458198977369011E-3</v>
      </c>
      <c r="F45" s="88"/>
    </row>
    <row r="46" spans="2:6" x14ac:dyDescent="0.25">
      <c r="B46" s="91" t="s">
        <v>67</v>
      </c>
      <c r="C46" s="173">
        <v>4.356898687753373E-3</v>
      </c>
      <c r="D46" s="1">
        <v>4.0392898617708402E-3</v>
      </c>
      <c r="E46" s="170">
        <v>4.2306357317641067E-3</v>
      </c>
      <c r="F46" s="88"/>
    </row>
    <row r="47" spans="2:6" x14ac:dyDescent="0.25">
      <c r="B47" s="91" t="s">
        <v>68</v>
      </c>
      <c r="C47" s="173">
        <v>4.6468545441590587E-3</v>
      </c>
      <c r="D47" s="1">
        <v>3.4909710397769971E-3</v>
      </c>
      <c r="E47" s="170">
        <v>4.1669565419043637E-3</v>
      </c>
      <c r="F47" s="88"/>
    </row>
    <row r="48" spans="2:6" x14ac:dyDescent="0.25">
      <c r="B48" s="224" t="s">
        <v>33</v>
      </c>
      <c r="C48" s="192">
        <v>4.7031855229738209E-3</v>
      </c>
      <c r="D48" s="193">
        <v>3.6150799830065718E-3</v>
      </c>
      <c r="E48" s="193">
        <v>4.1260646411582893E-3</v>
      </c>
      <c r="F48" s="88"/>
    </row>
    <row r="49" spans="2:6" x14ac:dyDescent="0.25">
      <c r="B49" s="91" t="s">
        <v>59</v>
      </c>
      <c r="C49" s="173">
        <v>2.8600087025979094E-3</v>
      </c>
      <c r="D49" s="1">
        <v>4.4547567838611763E-3</v>
      </c>
      <c r="E49" s="1">
        <v>4.1197508580668582E-3</v>
      </c>
      <c r="F49" s="88"/>
    </row>
    <row r="50" spans="2:6" x14ac:dyDescent="0.25">
      <c r="B50" s="93" t="s">
        <v>54</v>
      </c>
      <c r="C50" s="173">
        <v>4.1240252217236333E-3</v>
      </c>
      <c r="D50" s="1">
        <v>3.8849055687522273E-3</v>
      </c>
      <c r="E50" s="170">
        <v>3.9684848911950002E-3</v>
      </c>
      <c r="F50" s="88"/>
    </row>
    <row r="51" spans="2:6" x14ac:dyDescent="0.25">
      <c r="B51" s="92" t="s">
        <v>56</v>
      </c>
      <c r="C51" s="173">
        <v>3.6531757928948221E-3</v>
      </c>
      <c r="D51" s="1">
        <v>2.8887716486827963E-3</v>
      </c>
      <c r="E51" s="170">
        <v>3.4892267677825023E-3</v>
      </c>
      <c r="F51" s="88"/>
    </row>
    <row r="52" spans="2:6" x14ac:dyDescent="0.25">
      <c r="B52" s="228" t="s">
        <v>73</v>
      </c>
      <c r="C52" s="186">
        <v>2.3169811150453015E-3</v>
      </c>
      <c r="D52" s="188">
        <v>1.8947033850072726E-3</v>
      </c>
      <c r="E52" s="190">
        <v>2.0804626981787825E-3</v>
      </c>
      <c r="F52" s="88"/>
    </row>
  </sheetData>
  <sortState xmlns:xlrd2="http://schemas.microsoft.com/office/spreadsheetml/2017/richdata2" ref="B4:H25">
    <sortCondition descending="1" ref="H4:H2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59"/>
  <sheetViews>
    <sheetView topLeftCell="C25" workbookViewId="0">
      <selection activeCell="N39" sqref="N39"/>
    </sheetView>
  </sheetViews>
  <sheetFormatPr baseColWidth="10" defaultRowHeight="15" x14ac:dyDescent="0.25"/>
  <cols>
    <col min="1" max="1" width="5.7109375" style="9" customWidth="1"/>
    <col min="2" max="2" width="82" bestFit="1" customWidth="1"/>
    <col min="3" max="9" width="15" customWidth="1"/>
    <col min="10" max="10" width="8.42578125" customWidth="1"/>
    <col min="11" max="17" width="15" customWidth="1"/>
    <col min="18" max="45" width="4" bestFit="1" customWidth="1"/>
    <col min="46" max="53" width="3" bestFit="1" customWidth="1"/>
    <col min="54" max="54" width="12.5703125" bestFit="1" customWidth="1"/>
  </cols>
  <sheetData>
    <row r="2" spans="1:11" ht="18.75" x14ac:dyDescent="0.3">
      <c r="B2" s="283" t="s">
        <v>76</v>
      </c>
      <c r="C2" s="283"/>
      <c r="D2" s="283"/>
      <c r="E2" s="283"/>
      <c r="F2" s="283"/>
      <c r="G2" s="283"/>
      <c r="H2" s="283"/>
      <c r="I2" s="283"/>
    </row>
    <row r="3" spans="1:11" ht="18.75" x14ac:dyDescent="0.3">
      <c r="B3" s="283" t="s">
        <v>77</v>
      </c>
      <c r="C3" s="283"/>
      <c r="D3" s="283"/>
      <c r="E3" s="283"/>
      <c r="F3" s="283"/>
      <c r="G3" s="283"/>
      <c r="H3" s="283"/>
      <c r="I3" s="283"/>
    </row>
    <row r="4" spans="1:11" s="117" customFormat="1" x14ac:dyDescent="0.25">
      <c r="B4" s="118"/>
      <c r="C4" s="87"/>
      <c r="D4" s="87"/>
      <c r="E4" s="87"/>
      <c r="F4" s="87"/>
      <c r="G4" s="87"/>
      <c r="H4" s="87"/>
    </row>
    <row r="5" spans="1:11" s="117" customFormat="1" x14ac:dyDescent="0.25">
      <c r="B5" s="118"/>
      <c r="C5" s="87"/>
      <c r="D5" s="87"/>
      <c r="E5" s="87"/>
      <c r="F5" s="87"/>
      <c r="G5" s="87"/>
      <c r="H5" s="87"/>
    </row>
    <row r="6" spans="1:11" s="117" customFormat="1" x14ac:dyDescent="0.25">
      <c r="B6" s="118"/>
      <c r="C6" s="87"/>
      <c r="D6" s="87"/>
      <c r="E6" s="87"/>
      <c r="F6" s="87"/>
      <c r="G6" s="87"/>
      <c r="H6" s="87"/>
    </row>
    <row r="7" spans="1:11" s="117" customFormat="1" x14ac:dyDescent="0.25">
      <c r="B7" s="118"/>
      <c r="C7" s="287">
        <v>2019</v>
      </c>
      <c r="D7" s="288"/>
      <c r="E7" s="289"/>
      <c r="F7" s="287">
        <v>2016</v>
      </c>
      <c r="G7" s="288"/>
      <c r="H7" s="289"/>
    </row>
    <row r="8" spans="1:11" s="9" customFormat="1" x14ac:dyDescent="0.25">
      <c r="B8" s="86"/>
      <c r="C8" s="109" t="s">
        <v>32</v>
      </c>
      <c r="D8" s="111" t="s">
        <v>69</v>
      </c>
      <c r="E8" s="114" t="s">
        <v>33</v>
      </c>
      <c r="F8" s="109" t="s">
        <v>32</v>
      </c>
      <c r="G8" s="111" t="s">
        <v>69</v>
      </c>
      <c r="H8" s="114" t="s">
        <v>33</v>
      </c>
    </row>
    <row r="9" spans="1:11" x14ac:dyDescent="0.25">
      <c r="A9" s="86"/>
      <c r="B9" s="90" t="s">
        <v>57</v>
      </c>
      <c r="C9" s="94">
        <v>63</v>
      </c>
      <c r="D9" s="95">
        <v>272</v>
      </c>
      <c r="E9" s="96">
        <v>335</v>
      </c>
      <c r="F9" s="94">
        <v>81</v>
      </c>
      <c r="G9" s="95">
        <v>204</v>
      </c>
      <c r="H9" s="96">
        <v>285</v>
      </c>
      <c r="J9" s="86"/>
      <c r="K9" s="10"/>
    </row>
    <row r="10" spans="1:11" x14ac:dyDescent="0.25">
      <c r="A10" s="86"/>
      <c r="B10" s="91" t="s">
        <v>70</v>
      </c>
      <c r="C10" s="26">
        <v>14</v>
      </c>
      <c r="D10" s="27">
        <v>71</v>
      </c>
      <c r="E10" s="28">
        <v>85</v>
      </c>
      <c r="F10" s="26">
        <v>19</v>
      </c>
      <c r="G10" s="27">
        <v>49</v>
      </c>
      <c r="H10" s="28">
        <v>68</v>
      </c>
      <c r="I10" s="9"/>
      <c r="J10" s="86"/>
      <c r="K10" s="10"/>
    </row>
    <row r="11" spans="1:11" x14ac:dyDescent="0.25">
      <c r="A11" s="86"/>
      <c r="B11" s="91" t="s">
        <v>49</v>
      </c>
      <c r="C11" s="26">
        <v>54</v>
      </c>
      <c r="D11" s="27">
        <v>861</v>
      </c>
      <c r="E11" s="28">
        <v>915</v>
      </c>
      <c r="F11" s="26">
        <v>38</v>
      </c>
      <c r="G11" s="27">
        <v>813</v>
      </c>
      <c r="H11" s="28">
        <v>851</v>
      </c>
      <c r="I11" s="9"/>
      <c r="J11" s="86"/>
      <c r="K11" s="10"/>
    </row>
    <row r="12" spans="1:11" x14ac:dyDescent="0.25">
      <c r="A12" s="86"/>
      <c r="B12" s="91" t="s">
        <v>52</v>
      </c>
      <c r="C12" s="26">
        <v>97</v>
      </c>
      <c r="D12" s="27">
        <v>482</v>
      </c>
      <c r="E12" s="28">
        <v>579</v>
      </c>
      <c r="F12" s="26">
        <v>86</v>
      </c>
      <c r="G12" s="27">
        <v>412</v>
      </c>
      <c r="H12" s="28">
        <v>498</v>
      </c>
      <c r="I12" s="9"/>
      <c r="J12" s="86"/>
      <c r="K12" s="10"/>
    </row>
    <row r="13" spans="1:11" x14ac:dyDescent="0.25">
      <c r="A13" s="86"/>
      <c r="B13" s="91" t="s">
        <v>58</v>
      </c>
      <c r="C13" s="26">
        <v>101</v>
      </c>
      <c r="D13" s="27">
        <v>171</v>
      </c>
      <c r="E13" s="28">
        <v>272</v>
      </c>
      <c r="F13" s="26">
        <v>73</v>
      </c>
      <c r="G13" s="27">
        <v>130</v>
      </c>
      <c r="H13" s="28">
        <v>203</v>
      </c>
      <c r="I13" s="9"/>
      <c r="J13" s="86"/>
      <c r="K13" s="10"/>
    </row>
    <row r="14" spans="1:11" x14ac:dyDescent="0.25">
      <c r="A14" s="86"/>
      <c r="B14" s="91" t="s">
        <v>53</v>
      </c>
      <c r="C14" s="26">
        <v>377</v>
      </c>
      <c r="D14" s="27">
        <v>187</v>
      </c>
      <c r="E14" s="28">
        <v>564</v>
      </c>
      <c r="F14" s="26">
        <v>337</v>
      </c>
      <c r="G14" s="27">
        <v>150</v>
      </c>
      <c r="H14" s="28">
        <v>487</v>
      </c>
      <c r="I14" s="9"/>
      <c r="J14" s="86"/>
      <c r="K14" s="10"/>
    </row>
    <row r="15" spans="1:11" x14ac:dyDescent="0.25">
      <c r="A15" s="86"/>
      <c r="B15" s="91" t="s">
        <v>71</v>
      </c>
      <c r="C15" s="26">
        <v>38</v>
      </c>
      <c r="D15" s="27">
        <v>19</v>
      </c>
      <c r="E15" s="28">
        <v>57</v>
      </c>
      <c r="F15" s="26">
        <v>20</v>
      </c>
      <c r="G15" s="27">
        <v>15</v>
      </c>
      <c r="H15" s="28">
        <v>35</v>
      </c>
      <c r="I15" s="9"/>
      <c r="J15" s="86"/>
      <c r="K15" s="10"/>
    </row>
    <row r="16" spans="1:11" x14ac:dyDescent="0.25">
      <c r="A16" s="86"/>
      <c r="B16" s="91" t="s">
        <v>51</v>
      </c>
      <c r="C16" s="26">
        <v>469</v>
      </c>
      <c r="D16" s="27">
        <v>184</v>
      </c>
      <c r="E16" s="28">
        <v>653</v>
      </c>
      <c r="F16" s="26">
        <v>386</v>
      </c>
      <c r="G16" s="27">
        <v>159</v>
      </c>
      <c r="H16" s="28">
        <v>545</v>
      </c>
      <c r="I16" s="9"/>
      <c r="J16" s="86"/>
      <c r="K16" s="10"/>
    </row>
    <row r="17" spans="1:11" x14ac:dyDescent="0.25">
      <c r="A17" s="86"/>
      <c r="B17" s="91" t="s">
        <v>50</v>
      </c>
      <c r="C17" s="26">
        <v>592</v>
      </c>
      <c r="D17" s="27">
        <v>110</v>
      </c>
      <c r="E17" s="28">
        <v>702</v>
      </c>
      <c r="F17" s="26">
        <v>378</v>
      </c>
      <c r="G17" s="27">
        <v>70</v>
      </c>
      <c r="H17" s="28">
        <v>448</v>
      </c>
      <c r="I17" s="9"/>
      <c r="J17" s="86"/>
      <c r="K17" s="10" t="s">
        <v>107</v>
      </c>
    </row>
    <row r="18" spans="1:11" x14ac:dyDescent="0.25">
      <c r="A18" s="86"/>
      <c r="B18" s="91" t="s">
        <v>48</v>
      </c>
      <c r="C18" s="26">
        <v>1026</v>
      </c>
      <c r="D18" s="27">
        <v>75</v>
      </c>
      <c r="E18" s="28">
        <v>1101</v>
      </c>
      <c r="F18" s="26">
        <v>671</v>
      </c>
      <c r="G18" s="27">
        <v>48</v>
      </c>
      <c r="H18" s="28">
        <v>719</v>
      </c>
      <c r="I18" s="9"/>
      <c r="J18" s="86"/>
      <c r="K18" s="5">
        <f>SUM(E9:E18)/E20</f>
        <v>0.42450395225036297</v>
      </c>
    </row>
    <row r="19" spans="1:11" s="9" customFormat="1" x14ac:dyDescent="0.25">
      <c r="A19" s="86"/>
      <c r="B19" s="92" t="s">
        <v>73</v>
      </c>
      <c r="C19" s="97" t="s">
        <v>74</v>
      </c>
      <c r="D19" s="98" t="s">
        <v>74</v>
      </c>
      <c r="E19" s="99" t="s">
        <v>74</v>
      </c>
      <c r="F19" s="97">
        <f>F20-SUM(F9:F18)</f>
        <v>2969</v>
      </c>
      <c r="G19" s="97">
        <f t="shared" ref="G19:H19" si="0">G20-SUM(G9:G18)</f>
        <v>2341</v>
      </c>
      <c r="H19" s="97">
        <f t="shared" si="0"/>
        <v>5310</v>
      </c>
      <c r="J19" s="86"/>
      <c r="K19" s="10"/>
    </row>
    <row r="20" spans="1:11" x14ac:dyDescent="0.25">
      <c r="A20" s="86"/>
      <c r="B20" s="89" t="s">
        <v>0</v>
      </c>
      <c r="C20" s="34">
        <v>6936</v>
      </c>
      <c r="D20" s="35">
        <v>5462</v>
      </c>
      <c r="E20" s="36">
        <v>12398</v>
      </c>
      <c r="F20" s="34">
        <v>5058</v>
      </c>
      <c r="G20" s="35">
        <v>4391</v>
      </c>
      <c r="H20" s="36">
        <v>9449</v>
      </c>
      <c r="I20" s="9"/>
      <c r="J20" s="86"/>
      <c r="K20" s="10"/>
    </row>
    <row r="24" spans="1:11" x14ac:dyDescent="0.25">
      <c r="B24" s="86"/>
      <c r="C24" s="21" t="s">
        <v>34</v>
      </c>
      <c r="D24" s="56" t="s">
        <v>35</v>
      </c>
      <c r="E24" s="56" t="s">
        <v>36</v>
      </c>
      <c r="F24" s="56" t="s">
        <v>37</v>
      </c>
      <c r="G24" s="56" t="s">
        <v>38</v>
      </c>
      <c r="H24" s="22" t="s">
        <v>39</v>
      </c>
      <c r="I24" s="18" t="s">
        <v>1</v>
      </c>
    </row>
    <row r="25" spans="1:11" x14ac:dyDescent="0.25">
      <c r="B25" s="90" t="s">
        <v>57</v>
      </c>
      <c r="C25" s="94" t="s">
        <v>43</v>
      </c>
      <c r="D25" s="100">
        <v>11</v>
      </c>
      <c r="E25" s="100">
        <v>64</v>
      </c>
      <c r="F25" s="100">
        <v>82</v>
      </c>
      <c r="G25" s="100">
        <v>135</v>
      </c>
      <c r="H25" s="95">
        <v>43</v>
      </c>
      <c r="I25" s="96">
        <v>335</v>
      </c>
    </row>
    <row r="26" spans="1:11" x14ac:dyDescent="0.25">
      <c r="B26" s="91" t="s">
        <v>70</v>
      </c>
      <c r="C26" s="26" t="s">
        <v>43</v>
      </c>
      <c r="D26" s="101">
        <v>4</v>
      </c>
      <c r="E26" s="101">
        <v>12</v>
      </c>
      <c r="F26" s="101">
        <v>27</v>
      </c>
      <c r="G26" s="101">
        <v>29</v>
      </c>
      <c r="H26" s="27">
        <v>13</v>
      </c>
      <c r="I26" s="28">
        <v>85</v>
      </c>
    </row>
    <row r="27" spans="1:11" x14ac:dyDescent="0.25">
      <c r="B27" s="91" t="s">
        <v>49</v>
      </c>
      <c r="C27" s="26" t="s">
        <v>43</v>
      </c>
      <c r="D27" s="101">
        <v>61</v>
      </c>
      <c r="E27" s="101">
        <v>177</v>
      </c>
      <c r="F27" s="101">
        <v>242</v>
      </c>
      <c r="G27" s="101">
        <v>343</v>
      </c>
      <c r="H27" s="27">
        <v>92</v>
      </c>
      <c r="I27" s="28">
        <v>915</v>
      </c>
    </row>
    <row r="28" spans="1:11" x14ac:dyDescent="0.25">
      <c r="B28" s="91" t="s">
        <v>52</v>
      </c>
      <c r="C28" s="26" t="s">
        <v>43</v>
      </c>
      <c r="D28" s="101">
        <v>24</v>
      </c>
      <c r="E28" s="101">
        <v>132</v>
      </c>
      <c r="F28" s="101">
        <v>134</v>
      </c>
      <c r="G28" s="101">
        <v>202</v>
      </c>
      <c r="H28" s="27">
        <v>87</v>
      </c>
      <c r="I28" s="28">
        <v>579</v>
      </c>
    </row>
    <row r="29" spans="1:11" x14ac:dyDescent="0.25">
      <c r="B29" s="91" t="s">
        <v>58</v>
      </c>
      <c r="C29" s="26" t="s">
        <v>43</v>
      </c>
      <c r="D29" s="101">
        <v>24</v>
      </c>
      <c r="E29" s="101">
        <v>74</v>
      </c>
      <c r="F29" s="101">
        <v>83</v>
      </c>
      <c r="G29" s="101">
        <v>68</v>
      </c>
      <c r="H29" s="27">
        <v>23</v>
      </c>
      <c r="I29" s="28">
        <v>272</v>
      </c>
    </row>
    <row r="30" spans="1:11" x14ac:dyDescent="0.25">
      <c r="B30" s="91" t="s">
        <v>53</v>
      </c>
      <c r="C30" s="26" t="s">
        <v>43</v>
      </c>
      <c r="D30" s="101">
        <v>107</v>
      </c>
      <c r="E30" s="101">
        <v>127</v>
      </c>
      <c r="F30" s="101">
        <v>139</v>
      </c>
      <c r="G30" s="101">
        <v>136</v>
      </c>
      <c r="H30" s="27">
        <v>52</v>
      </c>
      <c r="I30" s="28">
        <v>564</v>
      </c>
    </row>
    <row r="31" spans="1:11" x14ac:dyDescent="0.25">
      <c r="B31" s="91" t="s">
        <v>71</v>
      </c>
      <c r="C31" s="26" t="s">
        <v>43</v>
      </c>
      <c r="D31" s="101">
        <v>3</v>
      </c>
      <c r="E31" s="101">
        <v>13</v>
      </c>
      <c r="F31" s="101">
        <v>20</v>
      </c>
      <c r="G31" s="101">
        <v>14</v>
      </c>
      <c r="H31" s="27">
        <v>7</v>
      </c>
      <c r="I31" s="28">
        <v>57</v>
      </c>
    </row>
    <row r="32" spans="1:11" x14ac:dyDescent="0.25">
      <c r="B32" s="91" t="s">
        <v>51</v>
      </c>
      <c r="C32" s="26" t="s">
        <v>43</v>
      </c>
      <c r="D32" s="101">
        <v>25</v>
      </c>
      <c r="E32" s="101">
        <v>93</v>
      </c>
      <c r="F32" s="101">
        <v>178</v>
      </c>
      <c r="G32" s="101">
        <v>266</v>
      </c>
      <c r="H32" s="27">
        <v>91</v>
      </c>
      <c r="I32" s="28">
        <v>653</v>
      </c>
    </row>
    <row r="33" spans="2:14" x14ac:dyDescent="0.25">
      <c r="B33" s="91" t="s">
        <v>50</v>
      </c>
      <c r="C33" s="26" t="s">
        <v>43</v>
      </c>
      <c r="D33" s="101">
        <v>38</v>
      </c>
      <c r="E33" s="101">
        <v>124</v>
      </c>
      <c r="F33" s="101">
        <v>217</v>
      </c>
      <c r="G33" s="101">
        <v>221</v>
      </c>
      <c r="H33" s="27">
        <v>102</v>
      </c>
      <c r="I33" s="28">
        <v>702</v>
      </c>
    </row>
    <row r="34" spans="2:14" x14ac:dyDescent="0.25">
      <c r="B34" s="91" t="s">
        <v>48</v>
      </c>
      <c r="C34" s="26" t="s">
        <v>43</v>
      </c>
      <c r="D34" s="101">
        <v>75</v>
      </c>
      <c r="E34" s="101">
        <v>201</v>
      </c>
      <c r="F34" s="101">
        <v>294</v>
      </c>
      <c r="G34" s="101">
        <v>372</v>
      </c>
      <c r="H34" s="27">
        <v>159</v>
      </c>
      <c r="I34" s="28">
        <v>1101</v>
      </c>
    </row>
    <row r="35" spans="2:14" s="9" customFormat="1" x14ac:dyDescent="0.25">
      <c r="B35" s="92" t="s">
        <v>73</v>
      </c>
      <c r="C35" s="97" t="s">
        <v>74</v>
      </c>
      <c r="D35" s="102" t="s">
        <v>74</v>
      </c>
      <c r="E35" s="102" t="s">
        <v>74</v>
      </c>
      <c r="F35" s="102" t="s">
        <v>74</v>
      </c>
      <c r="G35" s="102" t="s">
        <v>74</v>
      </c>
      <c r="H35" s="98" t="s">
        <v>74</v>
      </c>
      <c r="I35" s="99" t="s">
        <v>74</v>
      </c>
    </row>
    <row r="36" spans="2:14" x14ac:dyDescent="0.25">
      <c r="B36" s="89" t="s">
        <v>0</v>
      </c>
      <c r="C36" s="34" t="s">
        <v>43</v>
      </c>
      <c r="D36" s="64">
        <v>1041</v>
      </c>
      <c r="E36" s="64">
        <v>2606</v>
      </c>
      <c r="F36" s="64">
        <v>3325</v>
      </c>
      <c r="G36" s="64">
        <v>3936</v>
      </c>
      <c r="H36" s="35">
        <v>1484</v>
      </c>
      <c r="I36" s="36">
        <v>12398</v>
      </c>
    </row>
    <row r="38" spans="2:14" x14ac:dyDescent="0.25">
      <c r="M38" s="230" t="s">
        <v>113</v>
      </c>
      <c r="N38" s="9" t="s">
        <v>114</v>
      </c>
    </row>
    <row r="39" spans="2:14" x14ac:dyDescent="0.25">
      <c r="B39" s="9"/>
      <c r="M39" s="229">
        <v>0.44</v>
      </c>
      <c r="N39" s="229">
        <v>0.31</v>
      </c>
    </row>
    <row r="40" spans="2:14" x14ac:dyDescent="0.25">
      <c r="B40" s="86"/>
      <c r="C40" s="21" t="s">
        <v>34</v>
      </c>
      <c r="D40" s="56" t="s">
        <v>35</v>
      </c>
      <c r="E40" s="56" t="s">
        <v>36</v>
      </c>
      <c r="F40" s="56" t="s">
        <v>37</v>
      </c>
      <c r="G40" s="56" t="s">
        <v>38</v>
      </c>
      <c r="H40" s="22" t="s">
        <v>39</v>
      </c>
      <c r="I40" s="18" t="s">
        <v>4</v>
      </c>
    </row>
    <row r="41" spans="2:14" x14ac:dyDescent="0.25">
      <c r="B41" s="90" t="s">
        <v>57</v>
      </c>
      <c r="C41" s="94" t="s">
        <v>43</v>
      </c>
      <c r="D41" s="100">
        <v>13</v>
      </c>
      <c r="E41" s="100">
        <v>48</v>
      </c>
      <c r="F41" s="100">
        <v>74</v>
      </c>
      <c r="G41" s="100">
        <v>102</v>
      </c>
      <c r="H41" s="95">
        <v>48</v>
      </c>
      <c r="I41" s="96">
        <v>285</v>
      </c>
    </row>
    <row r="42" spans="2:14" x14ac:dyDescent="0.25">
      <c r="B42" s="91" t="s">
        <v>70</v>
      </c>
      <c r="C42" s="26" t="s">
        <v>43</v>
      </c>
      <c r="D42" s="101">
        <v>3</v>
      </c>
      <c r="E42" s="101">
        <v>13</v>
      </c>
      <c r="F42" s="101">
        <v>21</v>
      </c>
      <c r="G42" s="101">
        <v>27</v>
      </c>
      <c r="H42" s="27">
        <v>4</v>
      </c>
      <c r="I42" s="28">
        <v>68</v>
      </c>
    </row>
    <row r="43" spans="2:14" x14ac:dyDescent="0.25">
      <c r="B43" s="91" t="s">
        <v>49</v>
      </c>
      <c r="C43" s="26" t="s">
        <v>43</v>
      </c>
      <c r="D43" s="101">
        <v>70</v>
      </c>
      <c r="E43" s="101">
        <v>217</v>
      </c>
      <c r="F43" s="101">
        <v>202</v>
      </c>
      <c r="G43" s="101">
        <v>281</v>
      </c>
      <c r="H43" s="27">
        <v>81</v>
      </c>
      <c r="I43" s="28">
        <v>851</v>
      </c>
    </row>
    <row r="44" spans="2:14" x14ac:dyDescent="0.25">
      <c r="B44" s="91" t="s">
        <v>52</v>
      </c>
      <c r="C44" s="26" t="s">
        <v>43</v>
      </c>
      <c r="D44" s="101">
        <v>23</v>
      </c>
      <c r="E44" s="101">
        <v>87</v>
      </c>
      <c r="F44" s="101">
        <v>147</v>
      </c>
      <c r="G44" s="101">
        <v>175</v>
      </c>
      <c r="H44" s="27">
        <v>66</v>
      </c>
      <c r="I44" s="28">
        <v>498</v>
      </c>
    </row>
    <row r="45" spans="2:14" x14ac:dyDescent="0.25">
      <c r="B45" s="91" t="s">
        <v>58</v>
      </c>
      <c r="C45" s="26" t="s">
        <v>43</v>
      </c>
      <c r="D45" s="101">
        <v>25</v>
      </c>
      <c r="E45" s="101">
        <v>48</v>
      </c>
      <c r="F45" s="101">
        <v>66</v>
      </c>
      <c r="G45" s="101">
        <v>45</v>
      </c>
      <c r="H45" s="27">
        <v>19</v>
      </c>
      <c r="I45" s="28">
        <v>203</v>
      </c>
    </row>
    <row r="46" spans="2:14" x14ac:dyDescent="0.25">
      <c r="B46" s="91" t="s">
        <v>53</v>
      </c>
      <c r="C46" s="26" t="s">
        <v>43</v>
      </c>
      <c r="D46" s="101">
        <v>103</v>
      </c>
      <c r="E46" s="101">
        <v>110</v>
      </c>
      <c r="F46" s="101">
        <v>128</v>
      </c>
      <c r="G46" s="101">
        <v>115</v>
      </c>
      <c r="H46" s="27">
        <v>31</v>
      </c>
      <c r="I46" s="28">
        <v>487</v>
      </c>
    </row>
    <row r="47" spans="2:14" x14ac:dyDescent="0.25">
      <c r="B47" s="91" t="s">
        <v>71</v>
      </c>
      <c r="C47" s="26" t="s">
        <v>43</v>
      </c>
      <c r="D47" s="101">
        <v>8</v>
      </c>
      <c r="E47" s="101">
        <v>9</v>
      </c>
      <c r="F47" s="101">
        <v>5</v>
      </c>
      <c r="G47" s="101">
        <v>10</v>
      </c>
      <c r="H47" s="27">
        <v>3</v>
      </c>
      <c r="I47" s="28">
        <v>35</v>
      </c>
    </row>
    <row r="48" spans="2:14" x14ac:dyDescent="0.25">
      <c r="B48" s="91" t="s">
        <v>51</v>
      </c>
      <c r="C48" s="26" t="s">
        <v>43</v>
      </c>
      <c r="D48" s="101">
        <v>22</v>
      </c>
      <c r="E48" s="101">
        <v>75</v>
      </c>
      <c r="F48" s="101">
        <v>140</v>
      </c>
      <c r="G48" s="101">
        <v>212</v>
      </c>
      <c r="H48" s="27">
        <v>96</v>
      </c>
      <c r="I48" s="28">
        <v>545</v>
      </c>
    </row>
    <row r="49" spans="2:11" x14ac:dyDescent="0.25">
      <c r="B49" s="91" t="s">
        <v>50</v>
      </c>
      <c r="C49" s="26" t="s">
        <v>43</v>
      </c>
      <c r="D49" s="101">
        <v>28</v>
      </c>
      <c r="E49" s="101">
        <v>79</v>
      </c>
      <c r="F49" s="101">
        <v>115</v>
      </c>
      <c r="G49" s="101">
        <v>154</v>
      </c>
      <c r="H49" s="27">
        <v>72</v>
      </c>
      <c r="I49" s="28">
        <v>448</v>
      </c>
    </row>
    <row r="50" spans="2:11" x14ac:dyDescent="0.25">
      <c r="B50" s="91" t="s">
        <v>48</v>
      </c>
      <c r="C50" s="26" t="s">
        <v>43</v>
      </c>
      <c r="D50" s="101">
        <v>59</v>
      </c>
      <c r="E50" s="101">
        <v>108</v>
      </c>
      <c r="F50" s="101">
        <v>174</v>
      </c>
      <c r="G50" s="101">
        <v>273</v>
      </c>
      <c r="H50" s="27">
        <v>105</v>
      </c>
      <c r="I50" s="28">
        <v>719</v>
      </c>
      <c r="J50">
        <f>SUM(I41:I50)</f>
        <v>4139</v>
      </c>
      <c r="K50">
        <f>J50/I52</f>
        <v>0.43803577098105617</v>
      </c>
    </row>
    <row r="51" spans="2:11" x14ac:dyDescent="0.25">
      <c r="B51" s="92" t="s">
        <v>73</v>
      </c>
      <c r="C51" s="97" t="s">
        <v>74</v>
      </c>
      <c r="D51" s="102" t="s">
        <v>74</v>
      </c>
      <c r="E51" s="102" t="s">
        <v>74</v>
      </c>
      <c r="F51" s="102" t="s">
        <v>74</v>
      </c>
      <c r="G51" s="102" t="s">
        <v>74</v>
      </c>
      <c r="H51" s="98" t="s">
        <v>74</v>
      </c>
      <c r="I51" s="99" t="s">
        <v>74</v>
      </c>
    </row>
    <row r="52" spans="2:11" x14ac:dyDescent="0.25">
      <c r="B52" s="89" t="s">
        <v>0</v>
      </c>
      <c r="C52" s="34" t="s">
        <v>43</v>
      </c>
      <c r="D52" s="64">
        <v>832</v>
      </c>
      <c r="E52" s="64">
        <v>1984</v>
      </c>
      <c r="F52" s="64">
        <v>2480</v>
      </c>
      <c r="G52" s="64">
        <v>3047</v>
      </c>
      <c r="H52" s="35">
        <v>1104</v>
      </c>
      <c r="I52" s="36">
        <v>9449</v>
      </c>
    </row>
    <row r="57" spans="2:11" x14ac:dyDescent="0.25">
      <c r="I57" s="116" t="s">
        <v>78</v>
      </c>
    </row>
    <row r="58" spans="2:11" x14ac:dyDescent="0.25">
      <c r="I58" s="116" t="s">
        <v>79</v>
      </c>
    </row>
    <row r="59" spans="2:11" x14ac:dyDescent="0.25">
      <c r="I59" s="116" t="s">
        <v>80</v>
      </c>
    </row>
  </sheetData>
  <mergeCells count="4">
    <mergeCell ref="C7:E7"/>
    <mergeCell ref="F7:H7"/>
    <mergeCell ref="B3:I3"/>
    <mergeCell ref="B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5"/>
  <sheetViews>
    <sheetView workbookViewId="0">
      <selection activeCell="F45" sqref="F45"/>
    </sheetView>
  </sheetViews>
  <sheetFormatPr baseColWidth="10" defaultRowHeight="15" x14ac:dyDescent="0.25"/>
  <cols>
    <col min="1" max="1" width="11.42578125" style="9"/>
    <col min="2" max="4" width="14.28515625" customWidth="1"/>
    <col min="5" max="5" width="14.28515625" style="9" customWidth="1"/>
    <col min="6" max="6" width="14.28515625" customWidth="1"/>
  </cols>
  <sheetData>
    <row r="2" spans="2:15" s="9" customFormat="1" ht="18.75" x14ac:dyDescent="0.3">
      <c r="B2" s="283" t="s">
        <v>76</v>
      </c>
      <c r="C2" s="283"/>
      <c r="D2" s="283"/>
      <c r="E2" s="283"/>
      <c r="F2" s="283"/>
      <c r="G2" s="283"/>
    </row>
    <row r="3" spans="2:15" s="9" customFormat="1" ht="18.75" x14ac:dyDescent="0.3">
      <c r="B3" s="283" t="s">
        <v>77</v>
      </c>
      <c r="C3" s="283"/>
      <c r="D3" s="283"/>
      <c r="E3" s="283"/>
      <c r="F3" s="283"/>
      <c r="G3" s="283"/>
    </row>
    <row r="4" spans="2:15" s="9" customFormat="1" x14ac:dyDescent="0.25"/>
    <row r="5" spans="2:15" s="9" customFormat="1" x14ac:dyDescent="0.25"/>
    <row r="6" spans="2:15" s="9" customFormat="1" x14ac:dyDescent="0.25"/>
    <row r="7" spans="2:15" s="9" customFormat="1" x14ac:dyDescent="0.25">
      <c r="B7" s="29" t="s">
        <v>40</v>
      </c>
      <c r="H7" s="9" t="s">
        <v>82</v>
      </c>
      <c r="L7" s="9" t="s">
        <v>83</v>
      </c>
    </row>
    <row r="8" spans="2:15" x14ac:dyDescent="0.25">
      <c r="B8" s="15"/>
      <c r="C8" s="21">
        <v>2016</v>
      </c>
      <c r="D8" s="56">
        <v>2017</v>
      </c>
      <c r="E8" s="56">
        <v>2018</v>
      </c>
      <c r="F8" s="22">
        <v>2019</v>
      </c>
    </row>
    <row r="9" spans="2:15" x14ac:dyDescent="0.25">
      <c r="B9" s="19" t="s">
        <v>32</v>
      </c>
      <c r="C9" s="23">
        <v>5390</v>
      </c>
      <c r="D9" s="57">
        <v>5955</v>
      </c>
      <c r="E9" s="57">
        <v>6262</v>
      </c>
      <c r="F9" s="24">
        <v>6995</v>
      </c>
      <c r="G9" s="1"/>
      <c r="H9" s="122">
        <f>(D9-C9)/C9</f>
        <v>0.10482374768089053</v>
      </c>
      <c r="I9" s="122">
        <f t="shared" ref="I9:J11" si="0">(E9-D9)/D9</f>
        <v>5.155331654072208E-2</v>
      </c>
      <c r="J9" s="122">
        <f t="shared" si="0"/>
        <v>0.11705525391248803</v>
      </c>
      <c r="K9" s="1"/>
      <c r="L9" s="5">
        <f>(F9-C9)/C9</f>
        <v>0.29777365491651203</v>
      </c>
      <c r="M9" s="1"/>
      <c r="N9" s="1"/>
      <c r="O9" s="1"/>
    </row>
    <row r="10" spans="2:15" x14ac:dyDescent="0.25">
      <c r="B10" s="30" t="s">
        <v>31</v>
      </c>
      <c r="C10" s="31">
        <v>4627</v>
      </c>
      <c r="D10" s="62">
        <v>5079</v>
      </c>
      <c r="E10" s="62">
        <v>5084</v>
      </c>
      <c r="F10" s="32">
        <v>5508</v>
      </c>
      <c r="G10" s="1"/>
      <c r="H10" s="122">
        <f>(D10-C10)/C10</f>
        <v>9.7687486492327641E-2</v>
      </c>
      <c r="I10" s="122">
        <f t="shared" si="0"/>
        <v>9.8444575703878715E-4</v>
      </c>
      <c r="J10" s="122">
        <f t="shared" si="0"/>
        <v>8.3398898505114089E-2</v>
      </c>
      <c r="K10" s="7"/>
      <c r="L10" s="5">
        <f>(F10-C10)/C10</f>
        <v>0.19040414955694834</v>
      </c>
      <c r="M10" s="1"/>
      <c r="N10" s="1"/>
      <c r="O10" s="1"/>
    </row>
    <row r="11" spans="2:15" x14ac:dyDescent="0.25">
      <c r="B11" s="18" t="s">
        <v>0</v>
      </c>
      <c r="C11" s="34">
        <f>C9+C10</f>
        <v>10017</v>
      </c>
      <c r="D11" s="64">
        <f t="shared" ref="D11:F11" si="1">D9+D10</f>
        <v>11034</v>
      </c>
      <c r="E11" s="64">
        <f t="shared" si="1"/>
        <v>11346</v>
      </c>
      <c r="F11" s="35">
        <f t="shared" si="1"/>
        <v>12503</v>
      </c>
      <c r="G11" s="1"/>
      <c r="H11" s="122">
        <f>(D11-C11)/C11</f>
        <v>0.10152740341419586</v>
      </c>
      <c r="I11" s="122">
        <f t="shared" si="0"/>
        <v>2.8276237085372486E-2</v>
      </c>
      <c r="J11" s="122">
        <f t="shared" si="0"/>
        <v>0.10197426405781773</v>
      </c>
      <c r="K11" s="7"/>
      <c r="L11" s="5">
        <f>(F11-C11)/C11</f>
        <v>0.248178097234701</v>
      </c>
      <c r="M11" s="7"/>
      <c r="N11" s="7"/>
      <c r="O11" s="7"/>
    </row>
    <row r="12" spans="2:15" s="9" customFormat="1" x14ac:dyDescent="0.25">
      <c r="B12" s="87"/>
      <c r="C12" s="88"/>
      <c r="D12" s="88"/>
      <c r="E12" s="88"/>
      <c r="F12" s="88"/>
      <c r="G12" s="1"/>
      <c r="H12" s="1"/>
      <c r="I12" s="1"/>
      <c r="J12" s="1"/>
    </row>
    <row r="13" spans="2:15" x14ac:dyDescent="0.25">
      <c r="E13"/>
      <c r="F13" s="9"/>
    </row>
    <row r="14" spans="2:15" x14ac:dyDescent="0.25">
      <c r="B14" s="29" t="s">
        <v>41</v>
      </c>
      <c r="E14"/>
      <c r="F14" s="9"/>
    </row>
    <row r="15" spans="2:15" x14ac:dyDescent="0.25">
      <c r="B15" s="15"/>
      <c r="C15" s="21">
        <v>2016</v>
      </c>
      <c r="D15" s="56">
        <v>2017</v>
      </c>
      <c r="E15" s="56">
        <v>2018</v>
      </c>
      <c r="F15" s="22">
        <v>2019</v>
      </c>
    </row>
    <row r="16" spans="2:15" x14ac:dyDescent="0.25">
      <c r="B16" s="19" t="s">
        <v>32</v>
      </c>
      <c r="C16" s="58">
        <f t="shared" ref="C16:F18" si="2">C9/C$11</f>
        <v>0.53808525506638716</v>
      </c>
      <c r="D16" s="59">
        <f t="shared" si="2"/>
        <v>0.53969548667754219</v>
      </c>
      <c r="E16" s="59">
        <f t="shared" si="2"/>
        <v>0.55191256830601088</v>
      </c>
      <c r="F16" s="60">
        <f t="shared" si="2"/>
        <v>0.559465728225226</v>
      </c>
    </row>
    <row r="17" spans="2:6" x14ac:dyDescent="0.25">
      <c r="B17" s="30" t="s">
        <v>31</v>
      </c>
      <c r="C17" s="37">
        <f t="shared" si="2"/>
        <v>0.46191474493361284</v>
      </c>
      <c r="D17" s="61">
        <f t="shared" si="2"/>
        <v>0.46030451332245786</v>
      </c>
      <c r="E17" s="61">
        <f t="shared" si="2"/>
        <v>0.44808743169398907</v>
      </c>
      <c r="F17" s="38">
        <f t="shared" si="2"/>
        <v>0.44053427177477406</v>
      </c>
    </row>
    <row r="18" spans="2:6" x14ac:dyDescent="0.25">
      <c r="B18" s="18" t="s">
        <v>0</v>
      </c>
      <c r="C18" s="39">
        <f t="shared" si="2"/>
        <v>1</v>
      </c>
      <c r="D18" s="63">
        <f t="shared" si="2"/>
        <v>1</v>
      </c>
      <c r="E18" s="63">
        <f t="shared" si="2"/>
        <v>1</v>
      </c>
      <c r="F18" s="40">
        <f t="shared" si="2"/>
        <v>1</v>
      </c>
    </row>
    <row r="23" spans="2:6" x14ac:dyDescent="0.25">
      <c r="F23" s="116" t="s">
        <v>78</v>
      </c>
    </row>
    <row r="24" spans="2:6" x14ac:dyDescent="0.25">
      <c r="F24" s="116" t="s">
        <v>79</v>
      </c>
    </row>
    <row r="25" spans="2:6" x14ac:dyDescent="0.25">
      <c r="F25" s="116" t="s">
        <v>80</v>
      </c>
    </row>
  </sheetData>
  <mergeCells count="2">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7"/>
  <sheetViews>
    <sheetView topLeftCell="B1" workbookViewId="0">
      <selection activeCell="F45" sqref="F45"/>
    </sheetView>
  </sheetViews>
  <sheetFormatPr baseColWidth="10" defaultRowHeight="15" x14ac:dyDescent="0.25"/>
  <cols>
    <col min="2" max="2" width="21" bestFit="1" customWidth="1"/>
    <col min="6" max="6" width="11.42578125" style="9"/>
    <col min="7" max="9" width="11.42578125" customWidth="1"/>
    <col min="10" max="10" width="11.42578125" style="9" customWidth="1"/>
    <col min="11" max="11" width="15" style="9" bestFit="1" customWidth="1"/>
  </cols>
  <sheetData>
    <row r="1" spans="2:14" s="9" customFormat="1" x14ac:dyDescent="0.25"/>
    <row r="2" spans="2:14" s="9" customFormat="1" ht="18.75" x14ac:dyDescent="0.3">
      <c r="C2" s="283" t="s">
        <v>76</v>
      </c>
      <c r="D2" s="283"/>
      <c r="E2" s="283"/>
      <c r="F2" s="283"/>
      <c r="G2" s="283"/>
      <c r="H2" s="283"/>
    </row>
    <row r="3" spans="2:14" ht="18.75" x14ac:dyDescent="0.3">
      <c r="C3" s="283" t="s">
        <v>77</v>
      </c>
      <c r="D3" s="283"/>
      <c r="E3" s="283"/>
      <c r="F3" s="283"/>
      <c r="G3" s="283"/>
      <c r="H3" s="283"/>
    </row>
    <row r="5" spans="2:14" s="9" customFormat="1" x14ac:dyDescent="0.25"/>
    <row r="6" spans="2:14" s="9" customFormat="1" x14ac:dyDescent="0.25"/>
    <row r="7" spans="2:14" x14ac:dyDescent="0.25">
      <c r="B7" s="29" t="s">
        <v>40</v>
      </c>
      <c r="C7" s="287">
        <v>2016</v>
      </c>
      <c r="D7" s="288"/>
      <c r="E7" s="289"/>
      <c r="G7" s="287">
        <v>2019</v>
      </c>
      <c r="H7" s="288"/>
      <c r="I7" s="289"/>
      <c r="J7" s="87"/>
      <c r="L7" s="287" t="s">
        <v>42</v>
      </c>
      <c r="M7" s="288"/>
      <c r="N7" s="289"/>
    </row>
    <row r="8" spans="2:14" x14ac:dyDescent="0.25">
      <c r="B8" s="15"/>
      <c r="C8" s="21" t="s">
        <v>31</v>
      </c>
      <c r="D8" s="22" t="s">
        <v>32</v>
      </c>
      <c r="E8" s="18" t="s">
        <v>33</v>
      </c>
      <c r="G8" s="21" t="s">
        <v>31</v>
      </c>
      <c r="H8" s="22" t="s">
        <v>32</v>
      </c>
      <c r="I8" s="18" t="s">
        <v>33</v>
      </c>
      <c r="J8" s="87"/>
      <c r="L8" s="21" t="s">
        <v>31</v>
      </c>
      <c r="M8" s="22" t="s">
        <v>32</v>
      </c>
      <c r="N8" s="18" t="s">
        <v>33</v>
      </c>
    </row>
    <row r="9" spans="2:14" x14ac:dyDescent="0.25">
      <c r="B9" s="19" t="s">
        <v>34</v>
      </c>
      <c r="C9" s="23" t="s">
        <v>43</v>
      </c>
      <c r="D9" s="24" t="s">
        <v>43</v>
      </c>
      <c r="E9" s="25" t="s">
        <v>43</v>
      </c>
      <c r="F9" s="10"/>
      <c r="G9" s="23" t="s">
        <v>43</v>
      </c>
      <c r="H9" s="24" t="s">
        <v>43</v>
      </c>
      <c r="I9" s="25" t="s">
        <v>43</v>
      </c>
      <c r="J9" s="148"/>
      <c r="K9" s="20" t="s">
        <v>35</v>
      </c>
      <c r="L9" s="136">
        <f t="shared" ref="L9:N14" si="0">G10/C10-1</f>
        <v>2.6030368763557465E-2</v>
      </c>
      <c r="M9" s="137">
        <f t="shared" si="0"/>
        <v>0.19418960244648309</v>
      </c>
      <c r="N9" s="138">
        <f t="shared" si="0"/>
        <v>0.12466367713004489</v>
      </c>
    </row>
    <row r="10" spans="2:14" x14ac:dyDescent="0.25">
      <c r="B10" s="20" t="s">
        <v>35</v>
      </c>
      <c r="C10" s="26">
        <v>461</v>
      </c>
      <c r="D10" s="27">
        <v>654</v>
      </c>
      <c r="E10" s="28">
        <v>1115</v>
      </c>
      <c r="F10" s="10"/>
      <c r="G10" s="26">
        <v>473</v>
      </c>
      <c r="H10" s="27">
        <v>781</v>
      </c>
      <c r="I10" s="28">
        <v>1254</v>
      </c>
      <c r="J10" s="88"/>
      <c r="K10" s="20" t="s">
        <v>36</v>
      </c>
      <c r="L10" s="136">
        <f t="shared" si="0"/>
        <v>0.10446343779677103</v>
      </c>
      <c r="M10" s="139">
        <f t="shared" si="0"/>
        <v>0.3829029385574354</v>
      </c>
      <c r="N10" s="138">
        <f t="shared" si="0"/>
        <v>0.24816176470588225</v>
      </c>
    </row>
    <row r="11" spans="2:14" x14ac:dyDescent="0.25">
      <c r="B11" s="20" t="s">
        <v>36</v>
      </c>
      <c r="C11" s="26">
        <v>1053</v>
      </c>
      <c r="D11" s="27">
        <v>1123</v>
      </c>
      <c r="E11" s="28">
        <v>2176</v>
      </c>
      <c r="F11" s="10"/>
      <c r="G11" s="26">
        <v>1163</v>
      </c>
      <c r="H11" s="27">
        <v>1553</v>
      </c>
      <c r="I11" s="28">
        <v>2716</v>
      </c>
      <c r="J11" s="88"/>
      <c r="K11" s="20" t="s">
        <v>37</v>
      </c>
      <c r="L11" s="136">
        <f t="shared" si="0"/>
        <v>0.15819672131147544</v>
      </c>
      <c r="M11" s="139">
        <f t="shared" si="0"/>
        <v>0.41619718309859155</v>
      </c>
      <c r="N11" s="145">
        <f t="shared" si="0"/>
        <v>0.29696969696969688</v>
      </c>
    </row>
    <row r="12" spans="2:14" x14ac:dyDescent="0.25">
      <c r="B12" s="20" t="s">
        <v>37</v>
      </c>
      <c r="C12" s="26">
        <v>1220</v>
      </c>
      <c r="D12" s="27">
        <v>1420</v>
      </c>
      <c r="E12" s="28">
        <v>2640</v>
      </c>
      <c r="F12" s="10"/>
      <c r="G12" s="26">
        <v>1413</v>
      </c>
      <c r="H12" s="27">
        <v>2011</v>
      </c>
      <c r="I12" s="28">
        <v>3424</v>
      </c>
      <c r="J12" s="88"/>
      <c r="K12" s="20" t="s">
        <v>38</v>
      </c>
      <c r="L12" s="140">
        <f t="shared" si="0"/>
        <v>0.26181592039800994</v>
      </c>
      <c r="M12" s="137">
        <f t="shared" si="0"/>
        <v>0.20533182076006806</v>
      </c>
      <c r="N12" s="138">
        <f t="shared" si="0"/>
        <v>0.23227528923168195</v>
      </c>
    </row>
    <row r="13" spans="2:14" x14ac:dyDescent="0.25">
      <c r="B13" s="20" t="s">
        <v>38</v>
      </c>
      <c r="C13" s="26">
        <v>1608</v>
      </c>
      <c r="D13" s="27">
        <v>1763</v>
      </c>
      <c r="E13" s="28">
        <v>3371</v>
      </c>
      <c r="F13" s="10"/>
      <c r="G13" s="26">
        <v>2029</v>
      </c>
      <c r="H13" s="27">
        <v>2125</v>
      </c>
      <c r="I13" s="28">
        <v>4154</v>
      </c>
      <c r="J13" s="88"/>
      <c r="K13" s="30" t="s">
        <v>39</v>
      </c>
      <c r="L13" s="141">
        <f t="shared" si="0"/>
        <v>0.50176678445229683</v>
      </c>
      <c r="M13" s="142">
        <f t="shared" si="0"/>
        <v>0.22142857142857153</v>
      </c>
      <c r="N13" s="146">
        <f t="shared" si="0"/>
        <v>0.33428165007112365</v>
      </c>
    </row>
    <row r="14" spans="2:14" x14ac:dyDescent="0.25">
      <c r="B14" s="30" t="s">
        <v>39</v>
      </c>
      <c r="C14" s="31">
        <v>283</v>
      </c>
      <c r="D14" s="32">
        <v>420</v>
      </c>
      <c r="E14" s="33">
        <v>703</v>
      </c>
      <c r="F14" s="10"/>
      <c r="G14" s="31">
        <v>425</v>
      </c>
      <c r="H14" s="32">
        <v>513</v>
      </c>
      <c r="I14" s="33">
        <v>938</v>
      </c>
      <c r="J14" s="88"/>
      <c r="K14" s="18" t="s">
        <v>0</v>
      </c>
      <c r="L14" s="143">
        <f t="shared" si="0"/>
        <v>0.1904041495569484</v>
      </c>
      <c r="M14" s="147">
        <f t="shared" si="0"/>
        <v>0.29777365491651198</v>
      </c>
      <c r="N14" s="144">
        <f t="shared" si="0"/>
        <v>0.24817809723470097</v>
      </c>
    </row>
    <row r="15" spans="2:14" x14ac:dyDescent="0.25">
      <c r="B15" s="18" t="s">
        <v>0</v>
      </c>
      <c r="C15" s="34">
        <v>4627</v>
      </c>
      <c r="D15" s="35">
        <v>5390</v>
      </c>
      <c r="E15" s="36">
        <v>10017</v>
      </c>
      <c r="F15" s="10"/>
      <c r="G15" s="34">
        <v>5508</v>
      </c>
      <c r="H15" s="35">
        <v>6995</v>
      </c>
      <c r="I15" s="36">
        <v>12503</v>
      </c>
      <c r="J15" s="88"/>
    </row>
    <row r="17" spans="2:14" x14ac:dyDescent="0.25">
      <c r="L17" s="287" t="s">
        <v>42</v>
      </c>
      <c r="M17" s="288"/>
      <c r="N17" s="289"/>
    </row>
    <row r="18" spans="2:14" x14ac:dyDescent="0.25">
      <c r="B18" s="29" t="s">
        <v>41</v>
      </c>
      <c r="C18" s="287">
        <v>2016</v>
      </c>
      <c r="D18" s="288"/>
      <c r="E18" s="289"/>
      <c r="G18" s="287">
        <v>2019</v>
      </c>
      <c r="H18" s="288"/>
      <c r="I18" s="289"/>
      <c r="J18" s="87"/>
      <c r="L18" s="21" t="s">
        <v>31</v>
      </c>
      <c r="M18" s="22" t="s">
        <v>32</v>
      </c>
      <c r="N18" s="17" t="s">
        <v>33</v>
      </c>
    </row>
    <row r="19" spans="2:14" x14ac:dyDescent="0.25">
      <c r="B19" s="15"/>
      <c r="C19" s="21" t="s">
        <v>31</v>
      </c>
      <c r="D19" s="22" t="s">
        <v>32</v>
      </c>
      <c r="E19" s="18" t="s">
        <v>33</v>
      </c>
      <c r="G19" s="21" t="s">
        <v>31</v>
      </c>
      <c r="H19" s="22" t="s">
        <v>32</v>
      </c>
      <c r="I19" s="18" t="s">
        <v>33</v>
      </c>
      <c r="J19" s="87"/>
      <c r="L19" s="23" t="s">
        <v>43</v>
      </c>
      <c r="M19" s="24" t="s">
        <v>43</v>
      </c>
      <c r="N19" s="25" t="s">
        <v>43</v>
      </c>
    </row>
    <row r="20" spans="2:14" x14ac:dyDescent="0.25">
      <c r="B20" s="19" t="s">
        <v>34</v>
      </c>
      <c r="C20" s="23" t="s">
        <v>43</v>
      </c>
      <c r="D20" s="24" t="s">
        <v>43</v>
      </c>
      <c r="E20" s="25" t="s">
        <v>43</v>
      </c>
      <c r="F20" s="10"/>
      <c r="G20" s="23" t="s">
        <v>43</v>
      </c>
      <c r="H20" s="24" t="s">
        <v>43</v>
      </c>
      <c r="I20" s="25" t="s">
        <v>43</v>
      </c>
      <c r="J20" s="148"/>
      <c r="K20" s="5"/>
      <c r="L20" s="50">
        <f>(G21-C21)*100</f>
        <v>-1.3757500534813574</v>
      </c>
      <c r="M20" s="51">
        <f t="shared" ref="M20:N24" si="1">(H21-D21)*100</f>
        <v>-0.96846276362257266</v>
      </c>
      <c r="N20" s="54">
        <f t="shared" si="1"/>
        <v>-1.1014842711084674</v>
      </c>
    </row>
    <row r="21" spans="2:14" x14ac:dyDescent="0.25">
      <c r="B21" s="20" t="s">
        <v>35</v>
      </c>
      <c r="C21" s="41">
        <f t="shared" ref="C21:E26" si="2">C10/C$15</f>
        <v>9.9632591311865137E-2</v>
      </c>
      <c r="D21" s="42">
        <f t="shared" si="2"/>
        <v>0.12133580705009277</v>
      </c>
      <c r="E21" s="43">
        <f t="shared" si="2"/>
        <v>0.11131077168813018</v>
      </c>
      <c r="F21" s="5"/>
      <c r="G21" s="128">
        <f t="shared" ref="G21:I26" si="3">G10/G$15</f>
        <v>8.5875090777051563E-2</v>
      </c>
      <c r="H21" s="129">
        <f t="shared" si="3"/>
        <v>0.11165117941386704</v>
      </c>
      <c r="I21" s="130">
        <f t="shared" si="3"/>
        <v>0.10029592897704551</v>
      </c>
      <c r="J21" s="149"/>
      <c r="K21" s="5"/>
      <c r="L21" s="50">
        <f t="shared" ref="L21:L24" si="4">(G22-C22)*100</f>
        <v>-1.6429841954151509</v>
      </c>
      <c r="M21" s="51">
        <f t="shared" si="1"/>
        <v>1.3666931455147524</v>
      </c>
      <c r="N21" s="54">
        <f t="shared" si="1"/>
        <v>-2.8424844204788524E-4</v>
      </c>
    </row>
    <row r="22" spans="2:14" x14ac:dyDescent="0.25">
      <c r="B22" s="20" t="s">
        <v>36</v>
      </c>
      <c r="C22" s="41">
        <f t="shared" si="2"/>
        <v>0.22757726388588717</v>
      </c>
      <c r="D22" s="42">
        <f t="shared" si="2"/>
        <v>0.20834879406307977</v>
      </c>
      <c r="E22" s="43">
        <f t="shared" si="2"/>
        <v>0.21723070779674553</v>
      </c>
      <c r="F22" s="5"/>
      <c r="G22" s="128">
        <f t="shared" si="3"/>
        <v>0.21114742193173566</v>
      </c>
      <c r="H22" s="129">
        <f t="shared" si="3"/>
        <v>0.22201572551822729</v>
      </c>
      <c r="I22" s="130">
        <f t="shared" si="3"/>
        <v>0.21722786531232505</v>
      </c>
      <c r="J22" s="149"/>
      <c r="K22" s="5"/>
      <c r="L22" s="50">
        <f t="shared" si="4"/>
        <v>-0.71338167137757758</v>
      </c>
      <c r="M22" s="51">
        <f t="shared" si="1"/>
        <v>2.4040230167055476</v>
      </c>
      <c r="N22" s="54">
        <f t="shared" si="1"/>
        <v>1.0302313308837019</v>
      </c>
    </row>
    <row r="23" spans="2:14" x14ac:dyDescent="0.25">
      <c r="B23" s="20" t="s">
        <v>37</v>
      </c>
      <c r="C23" s="41">
        <f t="shared" si="2"/>
        <v>0.26366976442619405</v>
      </c>
      <c r="D23" s="42">
        <f t="shared" si="2"/>
        <v>0.26345083487940629</v>
      </c>
      <c r="E23" s="43">
        <f t="shared" si="2"/>
        <v>0.2635519616651692</v>
      </c>
      <c r="F23" s="5"/>
      <c r="G23" s="128">
        <f t="shared" si="3"/>
        <v>0.25653594771241828</v>
      </c>
      <c r="H23" s="135">
        <f t="shared" si="3"/>
        <v>0.28749106504646177</v>
      </c>
      <c r="I23" s="130">
        <f t="shared" si="3"/>
        <v>0.27385427497400622</v>
      </c>
      <c r="J23" s="149"/>
      <c r="K23" s="5"/>
      <c r="L23" s="50">
        <f t="shared" si="4"/>
        <v>2.084788081198746</v>
      </c>
      <c r="M23" s="51">
        <f t="shared" si="1"/>
        <v>-2.329877821555554</v>
      </c>
      <c r="N23" s="54">
        <f t="shared" si="1"/>
        <v>-0.42876402285992876</v>
      </c>
    </row>
    <row r="24" spans="2:14" x14ac:dyDescent="0.25">
      <c r="B24" s="20" t="s">
        <v>38</v>
      </c>
      <c r="C24" s="41">
        <f t="shared" si="2"/>
        <v>0.34752539442403285</v>
      </c>
      <c r="D24" s="42">
        <f t="shared" si="2"/>
        <v>0.32708719851576995</v>
      </c>
      <c r="E24" s="43">
        <f t="shared" si="2"/>
        <v>0.33652790256563841</v>
      </c>
      <c r="F24" s="5"/>
      <c r="G24" s="134">
        <f t="shared" si="3"/>
        <v>0.36837327523602031</v>
      </c>
      <c r="H24" s="135">
        <f t="shared" si="3"/>
        <v>0.30378842030021441</v>
      </c>
      <c r="I24" s="130">
        <f t="shared" si="3"/>
        <v>0.33224026233703913</v>
      </c>
      <c r="J24" s="149"/>
      <c r="K24" s="5"/>
      <c r="L24" s="52">
        <f t="shared" si="4"/>
        <v>1.599775339059252</v>
      </c>
      <c r="M24" s="53">
        <f t="shared" si="1"/>
        <v>-0.45839792801908585</v>
      </c>
      <c r="N24" s="55">
        <f t="shared" si="1"/>
        <v>0.48413018990646484</v>
      </c>
    </row>
    <row r="25" spans="2:14" x14ac:dyDescent="0.25">
      <c r="B25" s="30" t="s">
        <v>39</v>
      </c>
      <c r="C25" s="44">
        <f t="shared" si="2"/>
        <v>6.1162740436567969E-2</v>
      </c>
      <c r="D25" s="45">
        <f t="shared" si="2"/>
        <v>7.792207792207792E-2</v>
      </c>
      <c r="E25" s="46">
        <f t="shared" si="2"/>
        <v>7.0180692822202254E-2</v>
      </c>
      <c r="F25" s="5"/>
      <c r="G25" s="131">
        <f t="shared" si="3"/>
        <v>7.716049382716049E-2</v>
      </c>
      <c r="H25" s="132">
        <f t="shared" si="3"/>
        <v>7.3338098641887062E-2</v>
      </c>
      <c r="I25" s="133">
        <f t="shared" si="3"/>
        <v>7.5021994721266902E-2</v>
      </c>
      <c r="J25" s="149"/>
      <c r="K25" s="5"/>
      <c r="L25" s="14"/>
      <c r="M25" s="14"/>
      <c r="N25" s="14"/>
    </row>
    <row r="26" spans="2:14" x14ac:dyDescent="0.25">
      <c r="B26" s="18" t="s">
        <v>0</v>
      </c>
      <c r="C26" s="47">
        <f t="shared" si="2"/>
        <v>1</v>
      </c>
      <c r="D26" s="48">
        <f t="shared" si="2"/>
        <v>1</v>
      </c>
      <c r="E26" s="49">
        <f t="shared" si="2"/>
        <v>1</v>
      </c>
      <c r="F26" s="5"/>
      <c r="G26" s="47">
        <f t="shared" si="3"/>
        <v>1</v>
      </c>
      <c r="H26" s="48">
        <f t="shared" si="3"/>
        <v>1</v>
      </c>
      <c r="I26" s="49">
        <f t="shared" si="3"/>
        <v>1</v>
      </c>
      <c r="J26" s="149"/>
    </row>
    <row r="29" spans="2:14" x14ac:dyDescent="0.25">
      <c r="G29" s="287">
        <v>2019</v>
      </c>
      <c r="H29" s="288"/>
      <c r="I29" s="289"/>
      <c r="J29" s="87"/>
      <c r="N29" s="116" t="s">
        <v>78</v>
      </c>
    </row>
    <row r="30" spans="2:14" x14ac:dyDescent="0.25">
      <c r="G30" s="21" t="s">
        <v>31</v>
      </c>
      <c r="H30" s="22" t="s">
        <v>32</v>
      </c>
      <c r="I30" s="18" t="s">
        <v>33</v>
      </c>
      <c r="J30" s="87"/>
      <c r="N30" s="116" t="s">
        <v>79</v>
      </c>
    </row>
    <row r="31" spans="2:14" x14ac:dyDescent="0.25">
      <c r="G31" s="23"/>
      <c r="H31" s="24"/>
      <c r="I31" s="25"/>
      <c r="J31" s="148"/>
      <c r="N31" s="116" t="s">
        <v>81</v>
      </c>
    </row>
    <row r="32" spans="2:14" x14ac:dyDescent="0.25">
      <c r="G32" s="123">
        <f>G10/I10</f>
        <v>0.37719298245614036</v>
      </c>
      <c r="H32" s="125">
        <f>100%-G32</f>
        <v>0.62280701754385959</v>
      </c>
      <c r="I32" s="126">
        <f>G32+H32</f>
        <v>1</v>
      </c>
      <c r="J32" s="150"/>
    </row>
    <row r="33" spans="7:10" x14ac:dyDescent="0.25">
      <c r="G33" s="123">
        <f t="shared" ref="G33:G37" si="5">G11/I11</f>
        <v>0.42820324005891014</v>
      </c>
      <c r="H33" s="125">
        <f t="shared" ref="H33:H37" si="6">100%-G33</f>
        <v>0.5717967599410898</v>
      </c>
      <c r="I33" s="126">
        <f t="shared" ref="I33:I37" si="7">G33+H33</f>
        <v>1</v>
      </c>
      <c r="J33" s="150"/>
    </row>
    <row r="34" spans="7:10" x14ac:dyDescent="0.25">
      <c r="G34" s="123">
        <f t="shared" si="5"/>
        <v>0.41267523364485981</v>
      </c>
      <c r="H34" s="125">
        <f t="shared" si="6"/>
        <v>0.58732476635514019</v>
      </c>
      <c r="I34" s="126">
        <f t="shared" si="7"/>
        <v>1</v>
      </c>
      <c r="J34" s="150"/>
    </row>
    <row r="35" spans="7:10" x14ac:dyDescent="0.25">
      <c r="G35" s="123">
        <f t="shared" si="5"/>
        <v>0.48844487241213286</v>
      </c>
      <c r="H35" s="125">
        <f t="shared" si="6"/>
        <v>0.51155512758786714</v>
      </c>
      <c r="I35" s="126">
        <f t="shared" si="7"/>
        <v>1</v>
      </c>
      <c r="J35" s="150"/>
    </row>
    <row r="36" spans="7:10" x14ac:dyDescent="0.25">
      <c r="G36" s="37">
        <f t="shared" si="5"/>
        <v>0.453091684434968</v>
      </c>
      <c r="H36" s="38">
        <f t="shared" si="6"/>
        <v>0.54690831556503205</v>
      </c>
      <c r="I36" s="127">
        <f t="shared" si="7"/>
        <v>1</v>
      </c>
      <c r="J36" s="150"/>
    </row>
    <row r="37" spans="7:10" x14ac:dyDescent="0.25">
      <c r="G37" s="124">
        <f t="shared" si="5"/>
        <v>0.44053427177477406</v>
      </c>
      <c r="H37" s="124">
        <f t="shared" si="6"/>
        <v>0.559465728225226</v>
      </c>
      <c r="I37" s="124">
        <f t="shared" si="7"/>
        <v>1</v>
      </c>
      <c r="J37" s="150"/>
    </row>
  </sheetData>
  <mergeCells count="9">
    <mergeCell ref="G29:I29"/>
    <mergeCell ref="C18:E18"/>
    <mergeCell ref="G18:I18"/>
    <mergeCell ref="L17:N17"/>
    <mergeCell ref="C2:H2"/>
    <mergeCell ref="C3:H3"/>
    <mergeCell ref="C7:E7"/>
    <mergeCell ref="G7:I7"/>
    <mergeCell ref="L7: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113B-5A59-4419-BFD1-D913B4DDB2DA}">
  <dimension ref="C1:H11"/>
  <sheetViews>
    <sheetView topLeftCell="A11" workbookViewId="0">
      <selection activeCell="L23" sqref="L23"/>
    </sheetView>
  </sheetViews>
  <sheetFormatPr baseColWidth="10" defaultRowHeight="15" x14ac:dyDescent="0.25"/>
  <cols>
    <col min="3" max="3" width="12.85546875" bestFit="1" customWidth="1"/>
  </cols>
  <sheetData>
    <row r="1" spans="3:8" s="9" customFormat="1" x14ac:dyDescent="0.25"/>
    <row r="2" spans="3:8" s="9" customFormat="1" ht="15.75" thickBot="1" x14ac:dyDescent="0.3"/>
    <row r="3" spans="3:8" s="9" customFormat="1" x14ac:dyDescent="0.25">
      <c r="D3" s="290" t="s">
        <v>117</v>
      </c>
      <c r="E3" s="293" t="s">
        <v>118</v>
      </c>
      <c r="F3" s="290" t="s">
        <v>119</v>
      </c>
      <c r="G3" s="290" t="s">
        <v>120</v>
      </c>
      <c r="H3" s="290" t="s">
        <v>121</v>
      </c>
    </row>
    <row r="4" spans="3:8" s="9" customFormat="1" x14ac:dyDescent="0.25">
      <c r="D4" s="291"/>
      <c r="E4" s="291"/>
      <c r="F4" s="291"/>
      <c r="G4" s="291"/>
      <c r="H4" s="291"/>
    </row>
    <row r="5" spans="3:8" s="9" customFormat="1" x14ac:dyDescent="0.25">
      <c r="D5" s="291"/>
      <c r="E5" s="291"/>
      <c r="F5" s="291"/>
      <c r="G5" s="291"/>
      <c r="H5" s="291"/>
    </row>
    <row r="6" spans="3:8" s="9" customFormat="1" x14ac:dyDescent="0.25">
      <c r="D6" s="291"/>
      <c r="E6" s="291"/>
      <c r="F6" s="291"/>
      <c r="G6" s="291"/>
      <c r="H6" s="291"/>
    </row>
    <row r="7" spans="3:8" ht="15.75" thickBot="1" x14ac:dyDescent="0.3">
      <c r="D7" s="292"/>
      <c r="E7" s="292"/>
      <c r="F7" s="292"/>
      <c r="G7" s="292"/>
      <c r="H7" s="292"/>
    </row>
    <row r="8" spans="3:8" x14ac:dyDescent="0.25">
      <c r="C8" s="223" t="s">
        <v>115</v>
      </c>
      <c r="D8" s="233">
        <v>0.26534009107544082</v>
      </c>
      <c r="E8" s="239">
        <v>0.13136409878891053</v>
      </c>
      <c r="F8" s="236">
        <v>0.12951014600105262</v>
      </c>
      <c r="G8" s="236">
        <v>0.12951014600105262</v>
      </c>
      <c r="H8" s="235">
        <v>0.24868646057859445</v>
      </c>
    </row>
    <row r="9" spans="3:8" x14ac:dyDescent="0.25">
      <c r="C9" s="223" t="s">
        <v>84</v>
      </c>
      <c r="D9" s="234">
        <v>0.26609917087847584</v>
      </c>
      <c r="E9" s="234">
        <v>0.21519459738560087</v>
      </c>
      <c r="F9" s="236">
        <v>0.19574667160484202</v>
      </c>
      <c r="G9" s="236">
        <v>0.19574667160484202</v>
      </c>
      <c r="H9" s="235">
        <v>0.25606393169313102</v>
      </c>
    </row>
    <row r="10" spans="3:8" x14ac:dyDescent="0.25">
      <c r="C10" s="223" t="s">
        <v>85</v>
      </c>
      <c r="D10" s="234">
        <v>0.22754159213101408</v>
      </c>
      <c r="E10" s="234">
        <v>0.24004007995542129</v>
      </c>
      <c r="F10" s="236">
        <v>0.25026802596440617</v>
      </c>
      <c r="G10" s="236">
        <v>0.25026802596440617</v>
      </c>
      <c r="H10" s="235">
        <v>0.2282364602121171</v>
      </c>
    </row>
    <row r="11" spans="3:8" ht="15.75" thickBot="1" x14ac:dyDescent="0.3">
      <c r="C11" s="223" t="s">
        <v>116</v>
      </c>
      <c r="D11" s="238">
        <v>0.24101914591506929</v>
      </c>
      <c r="E11" s="238">
        <v>0.41340122387006734</v>
      </c>
      <c r="F11" s="236">
        <v>0.42447515642969924</v>
      </c>
      <c r="G11" s="236">
        <v>0.42447515642969924</v>
      </c>
      <c r="H11" s="235">
        <v>0.2670131475161574</v>
      </c>
    </row>
  </sheetData>
  <mergeCells count="5">
    <mergeCell ref="D3:D7"/>
    <mergeCell ref="E3:E7"/>
    <mergeCell ref="F3:F7"/>
    <mergeCell ref="G3:G7"/>
    <mergeCell ref="H3:H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1"/>
  <sheetViews>
    <sheetView workbookViewId="0">
      <selection activeCell="F45" sqref="F45"/>
    </sheetView>
  </sheetViews>
  <sheetFormatPr baseColWidth="10" defaultRowHeight="15" x14ac:dyDescent="0.25"/>
  <cols>
    <col min="2" max="2" width="22.85546875" customWidth="1"/>
    <col min="3" max="4" width="15" customWidth="1"/>
    <col min="5" max="6" width="15" style="9" customWidth="1"/>
  </cols>
  <sheetData>
    <row r="1" spans="2:7" s="9" customFormat="1" x14ac:dyDescent="0.25"/>
    <row r="2" spans="2:7" s="9" customFormat="1" ht="18.75" x14ac:dyDescent="0.3">
      <c r="B2" s="283" t="s">
        <v>76</v>
      </c>
      <c r="C2" s="283"/>
      <c r="D2" s="283"/>
      <c r="E2" s="283"/>
      <c r="F2" s="283"/>
      <c r="G2" s="283"/>
    </row>
    <row r="3" spans="2:7" s="9" customFormat="1" ht="18.75" x14ac:dyDescent="0.3">
      <c r="B3" s="283" t="s">
        <v>77</v>
      </c>
      <c r="C3" s="283"/>
      <c r="D3" s="283"/>
      <c r="E3" s="283"/>
      <c r="F3" s="283"/>
      <c r="G3" s="283"/>
    </row>
    <row r="4" spans="2:7" s="6" customFormat="1" x14ac:dyDescent="0.25">
      <c r="E4" s="9"/>
      <c r="F4" s="9"/>
    </row>
    <row r="5" spans="2:7" s="6" customFormat="1" x14ac:dyDescent="0.25">
      <c r="E5" s="9"/>
      <c r="F5" s="9"/>
    </row>
    <row r="6" spans="2:7" x14ac:dyDescent="0.25">
      <c r="C6" s="294" t="s">
        <v>40</v>
      </c>
      <c r="D6" s="294"/>
      <c r="E6" s="294" t="s">
        <v>72</v>
      </c>
      <c r="F6" s="294"/>
    </row>
    <row r="8" spans="2:7" x14ac:dyDescent="0.25">
      <c r="C8" s="21">
        <v>2019</v>
      </c>
      <c r="D8" s="22">
        <v>2016</v>
      </c>
      <c r="E8" s="21">
        <v>2019</v>
      </c>
      <c r="F8" s="22">
        <v>2016</v>
      </c>
    </row>
    <row r="9" spans="2:7" x14ac:dyDescent="0.25">
      <c r="B9" s="19" t="s">
        <v>34</v>
      </c>
      <c r="C9" s="23" t="s">
        <v>43</v>
      </c>
      <c r="D9" s="24" t="s">
        <v>43</v>
      </c>
      <c r="E9" s="65" t="s">
        <v>44</v>
      </c>
      <c r="F9" s="66" t="s">
        <v>44</v>
      </c>
    </row>
    <row r="10" spans="2:7" x14ac:dyDescent="0.25">
      <c r="B10" s="20" t="s">
        <v>35</v>
      </c>
      <c r="C10" s="26">
        <v>885</v>
      </c>
      <c r="D10" s="27">
        <v>769</v>
      </c>
      <c r="E10" s="151">
        <v>208.4135593220339</v>
      </c>
      <c r="F10" s="152">
        <v>197.03641092327697</v>
      </c>
      <c r="G10" s="153">
        <f>E10-F10</f>
        <v>11.37714839875693</v>
      </c>
    </row>
    <row r="11" spans="2:7" x14ac:dyDescent="0.25">
      <c r="B11" s="20" t="s">
        <v>36</v>
      </c>
      <c r="C11" s="26">
        <v>2233</v>
      </c>
      <c r="D11" s="27">
        <v>1817</v>
      </c>
      <c r="E11" s="151">
        <v>209.87998208687864</v>
      </c>
      <c r="F11" s="152">
        <v>201.73417721518987</v>
      </c>
      <c r="G11" s="153">
        <f t="shared" ref="G11:G15" si="0">E11-F11</f>
        <v>8.1458048716887674</v>
      </c>
    </row>
    <row r="12" spans="2:7" x14ac:dyDescent="0.25">
      <c r="B12" s="20" t="s">
        <v>37</v>
      </c>
      <c r="C12" s="26">
        <v>2909</v>
      </c>
      <c r="D12" s="27">
        <v>2265</v>
      </c>
      <c r="E12" s="151">
        <v>210.52457889309042</v>
      </c>
      <c r="F12" s="152">
        <v>199.50066225165563</v>
      </c>
      <c r="G12" s="153">
        <f t="shared" si="0"/>
        <v>11.023916641434795</v>
      </c>
    </row>
    <row r="13" spans="2:7" x14ac:dyDescent="0.25">
      <c r="B13" s="20" t="s">
        <v>38</v>
      </c>
      <c r="C13" s="26">
        <v>3373</v>
      </c>
      <c r="D13" s="27">
        <v>2816</v>
      </c>
      <c r="E13" s="154">
        <v>221.42840201600899</v>
      </c>
      <c r="F13" s="155">
        <v>220.59055397727272</v>
      </c>
      <c r="G13" s="153">
        <f>E13-F13</f>
        <v>0.83784803873626856</v>
      </c>
    </row>
    <row r="14" spans="2:7" x14ac:dyDescent="0.25">
      <c r="B14" s="30" t="s">
        <v>39</v>
      </c>
      <c r="C14" s="31">
        <v>914</v>
      </c>
      <c r="D14" s="32">
        <v>705</v>
      </c>
      <c r="E14" s="156">
        <v>248.22975929978119</v>
      </c>
      <c r="F14" s="157">
        <v>249.10212765957448</v>
      </c>
      <c r="G14" s="153">
        <f t="shared" si="0"/>
        <v>-0.87236835979328475</v>
      </c>
    </row>
    <row r="15" spans="2:7" x14ac:dyDescent="0.25">
      <c r="B15" s="18" t="s">
        <v>0</v>
      </c>
      <c r="C15" s="34">
        <v>10321</v>
      </c>
      <c r="D15" s="35">
        <v>8376</v>
      </c>
      <c r="E15" s="158">
        <v>217.08264703032651</v>
      </c>
      <c r="F15" s="159">
        <v>210.99343361986629</v>
      </c>
      <c r="G15" s="153">
        <f t="shared" si="0"/>
        <v>6.0892134104602178</v>
      </c>
    </row>
    <row r="16" spans="2:7" x14ac:dyDescent="0.25">
      <c r="E16" s="153"/>
      <c r="F16" s="153"/>
      <c r="G16" s="153"/>
    </row>
    <row r="17" spans="2:7" s="9" customFormat="1" x14ac:dyDescent="0.25">
      <c r="E17" s="153"/>
      <c r="F17" s="153"/>
      <c r="G17" s="153"/>
    </row>
    <row r="18" spans="2:7" s="9" customFormat="1" x14ac:dyDescent="0.25">
      <c r="E18" s="153"/>
      <c r="F18" s="153"/>
      <c r="G18" s="153"/>
    </row>
    <row r="19" spans="2:7" s="9" customFormat="1" x14ac:dyDescent="0.25">
      <c r="C19" s="294" t="s">
        <v>40</v>
      </c>
      <c r="D19" s="294"/>
      <c r="E19" s="295" t="s">
        <v>72</v>
      </c>
      <c r="F19" s="295"/>
      <c r="G19" s="153"/>
    </row>
    <row r="20" spans="2:7" x14ac:dyDescent="0.25">
      <c r="E20" s="153"/>
      <c r="F20" s="153"/>
      <c r="G20" s="153"/>
    </row>
    <row r="21" spans="2:7" x14ac:dyDescent="0.25">
      <c r="B21" s="15"/>
      <c r="C21" s="21">
        <v>2019</v>
      </c>
      <c r="D21" s="22">
        <v>2016</v>
      </c>
      <c r="E21" s="160">
        <v>2019</v>
      </c>
      <c r="F21" s="159">
        <v>2016</v>
      </c>
      <c r="G21" s="153"/>
    </row>
    <row r="22" spans="2:7" x14ac:dyDescent="0.25">
      <c r="B22" s="19" t="s">
        <v>32</v>
      </c>
      <c r="C22" s="23">
        <v>5804</v>
      </c>
      <c r="D22" s="24">
        <v>4502</v>
      </c>
      <c r="E22" s="161">
        <v>216.67556857339767</v>
      </c>
      <c r="F22" s="162">
        <v>211.47245668591736</v>
      </c>
      <c r="G22" s="153">
        <f>E22-F22</f>
        <v>5.2031118874803042</v>
      </c>
    </row>
    <row r="23" spans="2:7" x14ac:dyDescent="0.25">
      <c r="B23" s="30" t="s">
        <v>31</v>
      </c>
      <c r="C23" s="31">
        <v>4517</v>
      </c>
      <c r="D23" s="32">
        <v>3874</v>
      </c>
      <c r="E23" s="163">
        <v>217.60571175558999</v>
      </c>
      <c r="F23" s="157">
        <v>210.43675787299949</v>
      </c>
      <c r="G23" s="153">
        <f t="shared" ref="G23:G24" si="1">E23-F23</f>
        <v>7.1689538825905004</v>
      </c>
    </row>
    <row r="24" spans="2:7" x14ac:dyDescent="0.25">
      <c r="B24" s="18" t="s">
        <v>0</v>
      </c>
      <c r="C24" s="34">
        <v>10321</v>
      </c>
      <c r="D24" s="35">
        <v>8376</v>
      </c>
      <c r="E24" s="164">
        <v>217.08264703032651</v>
      </c>
      <c r="F24" s="159">
        <v>210.99343361986629</v>
      </c>
      <c r="G24" s="153">
        <f t="shared" si="1"/>
        <v>6.0892134104602178</v>
      </c>
    </row>
    <row r="26" spans="2:7" s="9" customFormat="1" x14ac:dyDescent="0.25"/>
    <row r="29" spans="2:7" x14ac:dyDescent="0.25">
      <c r="G29" s="116" t="s">
        <v>78</v>
      </c>
    </row>
    <row r="30" spans="2:7" x14ac:dyDescent="0.25">
      <c r="G30" s="116" t="s">
        <v>79</v>
      </c>
    </row>
    <row r="31" spans="2:7" x14ac:dyDescent="0.25">
      <c r="G31" s="116" t="s">
        <v>81</v>
      </c>
    </row>
  </sheetData>
  <mergeCells count="6">
    <mergeCell ref="E6:F6"/>
    <mergeCell ref="E19:F19"/>
    <mergeCell ref="C6:D6"/>
    <mergeCell ref="C19:D19"/>
    <mergeCell ref="B2:G2"/>
    <mergeCell ref="B3:G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5"/>
  <sheetViews>
    <sheetView workbookViewId="0">
      <selection activeCell="F45" sqref="F45"/>
    </sheetView>
  </sheetViews>
  <sheetFormatPr baseColWidth="10" defaultRowHeight="15" x14ac:dyDescent="0.25"/>
  <cols>
    <col min="2" max="2" width="68.7109375" style="9" bestFit="1" customWidth="1"/>
    <col min="3" max="8" width="11.42578125" style="80"/>
  </cols>
  <sheetData>
    <row r="1" spans="2:8" s="9" customFormat="1" x14ac:dyDescent="0.25">
      <c r="C1" s="80"/>
      <c r="D1" s="80"/>
      <c r="E1" s="80"/>
      <c r="F1" s="80"/>
      <c r="G1" s="80"/>
      <c r="H1" s="80"/>
    </row>
    <row r="2" spans="2:8" s="9" customFormat="1" ht="18.75" x14ac:dyDescent="0.3">
      <c r="B2" s="283" t="s">
        <v>76</v>
      </c>
      <c r="C2" s="283"/>
      <c r="D2" s="283"/>
      <c r="E2" s="283"/>
      <c r="F2" s="283"/>
      <c r="G2" s="283"/>
      <c r="H2" s="80"/>
    </row>
    <row r="3" spans="2:8" s="9" customFormat="1" ht="18.75" x14ac:dyDescent="0.3">
      <c r="B3" s="283" t="s">
        <v>77</v>
      </c>
      <c r="C3" s="283"/>
      <c r="D3" s="283"/>
      <c r="E3" s="283"/>
      <c r="F3" s="283"/>
      <c r="G3" s="283"/>
      <c r="H3" s="80"/>
    </row>
    <row r="4" spans="2:8" s="9" customFormat="1" x14ac:dyDescent="0.25">
      <c r="C4" s="80"/>
      <c r="D4" s="80"/>
      <c r="E4" s="80"/>
      <c r="F4" s="80"/>
      <c r="G4" s="80"/>
      <c r="H4" s="80"/>
    </row>
    <row r="7" spans="2:8" x14ac:dyDescent="0.25">
      <c r="B7" s="29" t="s">
        <v>45</v>
      </c>
      <c r="C7" s="296" t="s">
        <v>40</v>
      </c>
      <c r="D7" s="297"/>
      <c r="E7" s="298"/>
      <c r="F7" s="296" t="s">
        <v>41</v>
      </c>
      <c r="G7" s="297"/>
      <c r="H7" s="298"/>
    </row>
    <row r="8" spans="2:8" x14ac:dyDescent="0.25">
      <c r="B8" s="15"/>
      <c r="C8" s="69">
        <v>2019</v>
      </c>
      <c r="D8" s="70">
        <v>2016</v>
      </c>
      <c r="E8" s="71" t="s">
        <v>46</v>
      </c>
      <c r="F8" s="69">
        <v>2019</v>
      </c>
      <c r="G8" s="70">
        <v>2016</v>
      </c>
      <c r="H8" s="71" t="s">
        <v>46</v>
      </c>
    </row>
    <row r="9" spans="2:8" x14ac:dyDescent="0.25">
      <c r="B9" s="67" t="s">
        <v>22</v>
      </c>
      <c r="C9" s="72">
        <v>1434</v>
      </c>
      <c r="D9" s="73">
        <v>1525</v>
      </c>
      <c r="E9" s="82">
        <f>C9/D9-1</f>
        <v>-5.9672131147540997E-2</v>
      </c>
      <c r="F9" s="84">
        <f>C9/C$19</f>
        <v>0.24913134120917305</v>
      </c>
      <c r="G9" s="85">
        <f>D9/D$19</f>
        <v>0.3123080073725169</v>
      </c>
      <c r="H9" s="165">
        <f>(F9-G9)*100</f>
        <v>-6.3176666163343862</v>
      </c>
    </row>
    <row r="10" spans="2:8" x14ac:dyDescent="0.25">
      <c r="B10" s="68" t="s">
        <v>23</v>
      </c>
      <c r="C10" s="74">
        <v>1171</v>
      </c>
      <c r="D10" s="75">
        <v>924</v>
      </c>
      <c r="E10" s="83">
        <f t="shared" ref="E10:E19" si="0">C10/D10-1</f>
        <v>0.2673160173160174</v>
      </c>
      <c r="F10" s="41">
        <f t="shared" ref="F10:G19" si="1">C10/C$19</f>
        <v>0.20343988881167477</v>
      </c>
      <c r="G10" s="42">
        <f t="shared" si="1"/>
        <v>0.18922793364734794</v>
      </c>
      <c r="H10" s="166">
        <f t="shared" ref="H10:H17" si="2">(F10-G10)*100</f>
        <v>1.4211955164326828</v>
      </c>
    </row>
    <row r="11" spans="2:8" x14ac:dyDescent="0.25">
      <c r="B11" s="68" t="s">
        <v>21</v>
      </c>
      <c r="C11" s="74">
        <v>1122</v>
      </c>
      <c r="D11" s="75">
        <v>738</v>
      </c>
      <c r="E11" s="83">
        <f t="shared" si="0"/>
        <v>0.52032520325203246</v>
      </c>
      <c r="F11" s="41">
        <f t="shared" si="1"/>
        <v>0.19492703266157055</v>
      </c>
      <c r="G11" s="42">
        <f t="shared" si="1"/>
        <v>0.15113659635469998</v>
      </c>
      <c r="H11" s="166">
        <f t="shared" si="2"/>
        <v>4.3790436306870575</v>
      </c>
    </row>
    <row r="12" spans="2:8" x14ac:dyDescent="0.25">
      <c r="B12" s="68" t="s">
        <v>24</v>
      </c>
      <c r="C12" s="74">
        <v>809</v>
      </c>
      <c r="D12" s="75">
        <v>636</v>
      </c>
      <c r="E12" s="83">
        <f t="shared" si="0"/>
        <v>0.27201257861635231</v>
      </c>
      <c r="F12" s="41">
        <f t="shared" si="1"/>
        <v>0.14054899235580265</v>
      </c>
      <c r="G12" s="42">
        <f t="shared" si="1"/>
        <v>0.13024779848453819</v>
      </c>
      <c r="H12" s="166">
        <f t="shared" si="2"/>
        <v>1.0301193871264465</v>
      </c>
    </row>
    <row r="13" spans="2:8" x14ac:dyDescent="0.25">
      <c r="B13" s="68" t="s">
        <v>30</v>
      </c>
      <c r="C13" s="74">
        <v>341</v>
      </c>
      <c r="D13" s="75">
        <v>284</v>
      </c>
      <c r="E13" s="83">
        <f t="shared" si="0"/>
        <v>0.20070422535211274</v>
      </c>
      <c r="F13" s="41">
        <f t="shared" si="1"/>
        <v>5.9242529534398888E-2</v>
      </c>
      <c r="G13" s="42">
        <f t="shared" si="1"/>
        <v>5.8160966618881836E-2</v>
      </c>
      <c r="H13" s="166">
        <f t="shared" si="2"/>
        <v>0.10815629155170522</v>
      </c>
    </row>
    <row r="14" spans="2:8" x14ac:dyDescent="0.25">
      <c r="B14" s="68" t="s">
        <v>29</v>
      </c>
      <c r="C14" s="74">
        <v>256</v>
      </c>
      <c r="D14" s="75">
        <v>296</v>
      </c>
      <c r="E14" s="83">
        <f t="shared" si="0"/>
        <v>-0.13513513513513509</v>
      </c>
      <c r="F14" s="41">
        <f t="shared" si="1"/>
        <v>4.4475330090340513E-2</v>
      </c>
      <c r="G14" s="42">
        <f t="shared" si="1"/>
        <v>6.0618472250665571E-2</v>
      </c>
      <c r="H14" s="166">
        <f t="shared" si="2"/>
        <v>-1.6143142160325059</v>
      </c>
    </row>
    <row r="15" spans="2:8" x14ac:dyDescent="0.25">
      <c r="B15" s="68" t="s">
        <v>27</v>
      </c>
      <c r="C15" s="74">
        <v>252</v>
      </c>
      <c r="D15" s="75">
        <v>171</v>
      </c>
      <c r="E15" s="83">
        <f t="shared" si="0"/>
        <v>0.47368421052631571</v>
      </c>
      <c r="F15" s="41">
        <f t="shared" si="1"/>
        <v>4.378040305767894E-2</v>
      </c>
      <c r="G15" s="42">
        <f t="shared" si="1"/>
        <v>3.5019455252918288E-2</v>
      </c>
      <c r="H15" s="166">
        <f t="shared" si="2"/>
        <v>0.87609478047606526</v>
      </c>
    </row>
    <row r="16" spans="2:8" x14ac:dyDescent="0.25">
      <c r="B16" s="68" t="s">
        <v>25</v>
      </c>
      <c r="C16" s="74">
        <v>191</v>
      </c>
      <c r="D16" s="75">
        <v>143</v>
      </c>
      <c r="E16" s="83">
        <f t="shared" si="0"/>
        <v>0.33566433566433562</v>
      </c>
      <c r="F16" s="41">
        <f t="shared" si="1"/>
        <v>3.3182765809589995E-2</v>
      </c>
      <c r="G16" s="42">
        <f t="shared" si="1"/>
        <v>2.9285275445422896E-2</v>
      </c>
      <c r="H16" s="166">
        <f t="shared" si="2"/>
        <v>0.38974903641670994</v>
      </c>
    </row>
    <row r="17" spans="2:8" x14ac:dyDescent="0.25">
      <c r="B17" s="68" t="s">
        <v>28</v>
      </c>
      <c r="C17" s="74">
        <v>180</v>
      </c>
      <c r="D17" s="75">
        <v>165</v>
      </c>
      <c r="E17" s="83">
        <f t="shared" si="0"/>
        <v>9.0909090909090828E-2</v>
      </c>
      <c r="F17" s="41">
        <f t="shared" si="1"/>
        <v>3.1271716469770672E-2</v>
      </c>
      <c r="G17" s="42">
        <f t="shared" si="1"/>
        <v>3.3790702437026421E-2</v>
      </c>
      <c r="H17" s="167">
        <f t="shared" si="2"/>
        <v>-0.25189859672557491</v>
      </c>
    </row>
    <row r="18" spans="2:8" x14ac:dyDescent="0.25">
      <c r="B18" s="68" t="s">
        <v>26</v>
      </c>
      <c r="C18" s="74"/>
      <c r="D18" s="75" t="s">
        <v>43</v>
      </c>
      <c r="E18" s="43"/>
      <c r="F18" s="41">
        <f t="shared" si="1"/>
        <v>0</v>
      </c>
      <c r="G18" s="42"/>
      <c r="H18" s="76"/>
    </row>
    <row r="19" spans="2:8" x14ac:dyDescent="0.25">
      <c r="B19" s="16"/>
      <c r="C19" s="77">
        <v>5756</v>
      </c>
      <c r="D19" s="78">
        <v>4883</v>
      </c>
      <c r="E19" s="81">
        <f t="shared" si="0"/>
        <v>0.17878353471226704</v>
      </c>
      <c r="F19" s="39">
        <f t="shared" si="1"/>
        <v>1</v>
      </c>
      <c r="G19" s="40">
        <f t="shared" si="1"/>
        <v>1</v>
      </c>
      <c r="H19" s="79"/>
    </row>
    <row r="23" spans="2:8" x14ac:dyDescent="0.25">
      <c r="H23" s="116" t="s">
        <v>78</v>
      </c>
    </row>
    <row r="24" spans="2:8" x14ac:dyDescent="0.25">
      <c r="H24" s="116" t="s">
        <v>79</v>
      </c>
    </row>
    <row r="25" spans="2:8" x14ac:dyDescent="0.25">
      <c r="H25" s="116" t="s">
        <v>81</v>
      </c>
    </row>
  </sheetData>
  <mergeCells count="4">
    <mergeCell ref="C7:E7"/>
    <mergeCell ref="F7:H7"/>
    <mergeCell ref="B2:G2"/>
    <mergeCell ref="B3:G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
  <sheetViews>
    <sheetView topLeftCell="C23" zoomScale="90" zoomScaleNormal="90" workbookViewId="0">
      <selection activeCell="K54" sqref="K54"/>
    </sheetView>
  </sheetViews>
  <sheetFormatPr baseColWidth="10" defaultRowHeight="15" x14ac:dyDescent="0.25"/>
  <cols>
    <col min="1" max="1" width="12.5703125" style="9" bestFit="1" customWidth="1"/>
    <col min="2" max="2" width="82" bestFit="1" customWidth="1"/>
    <col min="3" max="5" width="11.42578125" customWidth="1"/>
    <col min="6" max="7" width="11.42578125" style="9" customWidth="1"/>
    <col min="8" max="8" width="10.28515625" style="9" customWidth="1"/>
    <col min="12" max="12" width="12.42578125" customWidth="1"/>
  </cols>
  <sheetData>
    <row r="1" spans="1:17" s="9" customFormat="1" x14ac:dyDescent="0.25"/>
    <row r="2" spans="1:17" s="9" customFormat="1" ht="18.75" x14ac:dyDescent="0.3">
      <c r="B2" s="283" t="s">
        <v>76</v>
      </c>
      <c r="C2" s="283"/>
      <c r="D2" s="283"/>
      <c r="E2" s="283"/>
      <c r="F2" s="283"/>
      <c r="G2" s="283"/>
      <c r="H2" s="283"/>
      <c r="I2" s="283"/>
    </row>
    <row r="3" spans="1:17" s="9" customFormat="1" ht="18.75" x14ac:dyDescent="0.3">
      <c r="B3" s="283" t="s">
        <v>77</v>
      </c>
      <c r="C3" s="283"/>
      <c r="D3" s="283"/>
      <c r="E3" s="283"/>
      <c r="F3" s="283"/>
      <c r="G3" s="283"/>
      <c r="H3" s="283"/>
      <c r="I3" s="283"/>
    </row>
    <row r="4" spans="1:17" s="9" customFormat="1" x14ac:dyDescent="0.25"/>
    <row r="5" spans="1:17" x14ac:dyDescent="0.25">
      <c r="B5" s="9"/>
      <c r="C5" s="9"/>
    </row>
    <row r="6" spans="1:17" x14ac:dyDescent="0.25">
      <c r="B6" s="86"/>
      <c r="C6" s="21" t="s">
        <v>32</v>
      </c>
      <c r="D6" s="22" t="s">
        <v>31</v>
      </c>
      <c r="E6" s="18">
        <v>2019</v>
      </c>
      <c r="F6" s="211" t="s">
        <v>86</v>
      </c>
      <c r="G6" s="211" t="s">
        <v>87</v>
      </c>
      <c r="H6" s="222" t="s">
        <v>88</v>
      </c>
      <c r="I6" s="169"/>
      <c r="J6" s="169" t="s">
        <v>108</v>
      </c>
      <c r="K6" s="169" t="s">
        <v>109</v>
      </c>
      <c r="L6" s="169" t="s">
        <v>110</v>
      </c>
    </row>
    <row r="7" spans="1:17" x14ac:dyDescent="0.25">
      <c r="A7" s="86"/>
      <c r="B7" s="90" t="s">
        <v>47</v>
      </c>
      <c r="C7" s="94">
        <v>1194</v>
      </c>
      <c r="D7" s="95">
        <v>416</v>
      </c>
      <c r="E7" s="96">
        <v>1610</v>
      </c>
      <c r="F7" s="217">
        <f>C7/$C$28</f>
        <v>0.17214532871972318</v>
      </c>
      <c r="G7" s="218">
        <f>D7/$C$28</f>
        <v>5.9976931949250287E-2</v>
      </c>
      <c r="H7" s="219">
        <f>E7/$E$28</f>
        <v>0.12985965478302952</v>
      </c>
      <c r="J7" s="5">
        <f>(C7-C33)/C33</f>
        <v>0.5</v>
      </c>
      <c r="K7" s="5">
        <f>(D7-D33)/D33</f>
        <v>0.45454545454545453</v>
      </c>
      <c r="L7" s="199">
        <f>(E7-E33)/E33</f>
        <v>0.4879852125693161</v>
      </c>
    </row>
    <row r="8" spans="1:17" x14ac:dyDescent="0.25">
      <c r="A8" s="86"/>
      <c r="B8" s="91" t="s">
        <v>48</v>
      </c>
      <c r="C8" s="26">
        <v>1026</v>
      </c>
      <c r="D8" s="27">
        <v>75</v>
      </c>
      <c r="E8" s="28">
        <v>1101</v>
      </c>
      <c r="F8" s="217">
        <f t="shared" ref="F8:F26" si="0">C8/$C$28</f>
        <v>0.14792387543252594</v>
      </c>
      <c r="G8" s="218">
        <f t="shared" ref="G8:G26" si="1">D8/$C$28</f>
        <v>1.0813148788927335E-2</v>
      </c>
      <c r="H8" s="219">
        <f t="shared" ref="H8:H26" si="2">E8/$E$28</f>
        <v>8.8804645910630753E-2</v>
      </c>
      <c r="J8" s="5">
        <f>(C8-C35)/C35</f>
        <v>0.52906110283159469</v>
      </c>
      <c r="K8" s="5">
        <f>(D8-D35)/D35</f>
        <v>0.5625</v>
      </c>
      <c r="L8" s="199">
        <f>(E8-E35)/E35</f>
        <v>0.53129346314325454</v>
      </c>
      <c r="O8" t="s">
        <v>104</v>
      </c>
    </row>
    <row r="9" spans="1:17" x14ac:dyDescent="0.25">
      <c r="A9" s="86"/>
      <c r="B9" s="91" t="s">
        <v>49</v>
      </c>
      <c r="C9" s="26">
        <v>54</v>
      </c>
      <c r="D9" s="27">
        <v>861</v>
      </c>
      <c r="E9" s="28">
        <v>915</v>
      </c>
      <c r="F9" s="218">
        <f t="shared" si="0"/>
        <v>7.7854671280276812E-3</v>
      </c>
      <c r="G9" s="217">
        <f t="shared" si="1"/>
        <v>0.12413494809688581</v>
      </c>
      <c r="H9" s="219">
        <f t="shared" si="2"/>
        <v>7.3802226165510562E-2</v>
      </c>
      <c r="J9" s="5">
        <f>(C9-C34)/C34</f>
        <v>0.42105263157894735</v>
      </c>
      <c r="K9" s="5">
        <f>(D9-D34)/D34</f>
        <v>5.9040590405904057E-2</v>
      </c>
      <c r="L9" s="5">
        <f>(E9-E34)/E34</f>
        <v>7.5205640423031725E-2</v>
      </c>
      <c r="O9">
        <f>SUM(E7:E16)</f>
        <v>7587</v>
      </c>
    </row>
    <row r="10" spans="1:17" x14ac:dyDescent="0.25">
      <c r="A10" s="86"/>
      <c r="B10" s="91" t="s">
        <v>50</v>
      </c>
      <c r="C10" s="26">
        <v>592</v>
      </c>
      <c r="D10" s="27">
        <v>110</v>
      </c>
      <c r="E10" s="28">
        <v>702</v>
      </c>
      <c r="F10" s="218">
        <f t="shared" si="0"/>
        <v>8.5351787773933097E-2</v>
      </c>
      <c r="G10" s="218">
        <f t="shared" si="1"/>
        <v>1.5859284890426758E-2</v>
      </c>
      <c r="H10" s="219">
        <f t="shared" si="2"/>
        <v>5.6622035812227779E-2</v>
      </c>
      <c r="J10" s="5">
        <f>(C10-C39)/C39</f>
        <v>0.56613756613756616</v>
      </c>
      <c r="K10" s="5">
        <f>(D10-D39)/D39</f>
        <v>0.5714285714285714</v>
      </c>
      <c r="L10" s="199">
        <f>(E10-E39)/E39</f>
        <v>0.5669642857142857</v>
      </c>
      <c r="O10" s="5">
        <f>O9/E28</f>
        <v>0.61195354089369258</v>
      </c>
      <c r="Q10" t="s">
        <v>105</v>
      </c>
    </row>
    <row r="11" spans="1:17" x14ac:dyDescent="0.25">
      <c r="A11" s="86"/>
      <c r="B11" s="91" t="s">
        <v>51</v>
      </c>
      <c r="C11" s="26">
        <v>469</v>
      </c>
      <c r="D11" s="27">
        <v>184</v>
      </c>
      <c r="E11" s="28">
        <v>653</v>
      </c>
      <c r="F11" s="218">
        <f t="shared" si="0"/>
        <v>6.7618223760092272E-2</v>
      </c>
      <c r="G11" s="218">
        <f t="shared" si="1"/>
        <v>2.6528258362168398E-2</v>
      </c>
      <c r="H11" s="219">
        <f t="shared" si="2"/>
        <v>5.266978544926601E-2</v>
      </c>
      <c r="J11" s="5">
        <f>(C11-C36)/C36</f>
        <v>0.21502590673575128</v>
      </c>
      <c r="K11" s="5">
        <f t="shared" ref="K11:L11" si="3">(D11-D36)/D36</f>
        <v>0.15723270440251572</v>
      </c>
      <c r="L11" s="5">
        <f t="shared" si="3"/>
        <v>0.19816513761467891</v>
      </c>
    </row>
    <row r="12" spans="1:17" x14ac:dyDescent="0.25">
      <c r="A12" s="86"/>
      <c r="B12" s="91" t="s">
        <v>52</v>
      </c>
      <c r="C12" s="26">
        <v>97</v>
      </c>
      <c r="D12" s="27">
        <v>482</v>
      </c>
      <c r="E12" s="28">
        <v>579</v>
      </c>
      <c r="F12" s="218">
        <f t="shared" si="0"/>
        <v>1.3985005767012688E-2</v>
      </c>
      <c r="G12" s="218">
        <f t="shared" si="1"/>
        <v>6.9492502883506349E-2</v>
      </c>
      <c r="H12" s="219">
        <f t="shared" si="2"/>
        <v>4.6701080819487012E-2</v>
      </c>
      <c r="J12" s="5">
        <f>(C12-C37)/C37</f>
        <v>0.12790697674418605</v>
      </c>
      <c r="K12" s="5">
        <f t="shared" ref="K12:L12" si="4">(D12-D37)/D37</f>
        <v>0.16990291262135923</v>
      </c>
      <c r="L12" s="5">
        <f t="shared" si="4"/>
        <v>0.16265060240963855</v>
      </c>
    </row>
    <row r="13" spans="1:17" x14ac:dyDescent="0.25">
      <c r="A13" s="86"/>
      <c r="B13" s="91" t="s">
        <v>53</v>
      </c>
      <c r="C13" s="26">
        <v>377</v>
      </c>
      <c r="D13" s="27">
        <v>187</v>
      </c>
      <c r="E13" s="28">
        <v>564</v>
      </c>
      <c r="F13" s="218">
        <f t="shared" si="0"/>
        <v>5.4354094579008076E-2</v>
      </c>
      <c r="G13" s="218">
        <f t="shared" si="1"/>
        <v>2.6960784313725492E-2</v>
      </c>
      <c r="H13" s="219">
        <f t="shared" si="2"/>
        <v>4.5491208259396676E-2</v>
      </c>
      <c r="J13" s="5">
        <f>(C13-C38)/C38</f>
        <v>0.11869436201780416</v>
      </c>
      <c r="K13" s="5">
        <f t="shared" ref="K13:L13" si="5">(D13-D38)/D38</f>
        <v>0.24666666666666667</v>
      </c>
      <c r="L13" s="5">
        <f t="shared" si="5"/>
        <v>0.15811088295687886</v>
      </c>
      <c r="O13" t="s">
        <v>106</v>
      </c>
    </row>
    <row r="14" spans="1:17" x14ac:dyDescent="0.25">
      <c r="A14" s="86"/>
      <c r="B14" s="91" t="s">
        <v>54</v>
      </c>
      <c r="C14" s="26">
        <v>192</v>
      </c>
      <c r="D14" s="27">
        <v>346</v>
      </c>
      <c r="E14" s="28">
        <v>538</v>
      </c>
      <c r="F14" s="218">
        <f t="shared" si="0"/>
        <v>2.768166089965398E-2</v>
      </c>
      <c r="G14" s="218">
        <f t="shared" si="1"/>
        <v>4.988465974625144E-2</v>
      </c>
      <c r="H14" s="219">
        <f t="shared" si="2"/>
        <v>4.3394095821906759E-2</v>
      </c>
      <c r="J14" s="5">
        <f t="shared" ref="J14:J19" si="6">(C14-C40)/C40</f>
        <v>0.18518518518518517</v>
      </c>
      <c r="K14" s="5">
        <f t="shared" ref="K14:L14" si="7">(D14-D40)/D40</f>
        <v>0.21830985915492956</v>
      </c>
      <c r="L14" s="5">
        <f t="shared" si="7"/>
        <v>0.20627802690582961</v>
      </c>
      <c r="O14">
        <f>SUM(E7:E26)</f>
        <v>9688</v>
      </c>
    </row>
    <row r="15" spans="1:17" x14ac:dyDescent="0.25">
      <c r="A15" s="86"/>
      <c r="B15" s="91" t="s">
        <v>55</v>
      </c>
      <c r="C15" s="26">
        <v>270</v>
      </c>
      <c r="D15" s="27">
        <v>228</v>
      </c>
      <c r="E15" s="28">
        <v>498</v>
      </c>
      <c r="F15" s="218">
        <f t="shared" si="0"/>
        <v>3.8927335640138408E-2</v>
      </c>
      <c r="G15" s="218">
        <f t="shared" si="1"/>
        <v>3.2871972318339097E-2</v>
      </c>
      <c r="H15" s="219">
        <f t="shared" si="2"/>
        <v>4.0167768994999194E-2</v>
      </c>
      <c r="J15" s="5">
        <f t="shared" si="6"/>
        <v>0.38461538461538464</v>
      </c>
      <c r="K15" s="5">
        <f>(D15-D41)/D41</f>
        <v>0.47096774193548385</v>
      </c>
      <c r="L15" s="199">
        <f>(E15-E41)/E41</f>
        <v>0.42285714285714288</v>
      </c>
      <c r="O15" s="5">
        <f>O14/E28</f>
        <v>0.78141635747701244</v>
      </c>
    </row>
    <row r="16" spans="1:17" x14ac:dyDescent="0.25">
      <c r="A16" s="86"/>
      <c r="B16" s="91" t="s">
        <v>56</v>
      </c>
      <c r="C16" s="26">
        <v>366</v>
      </c>
      <c r="D16" s="27">
        <v>61</v>
      </c>
      <c r="E16" s="28">
        <v>427</v>
      </c>
      <c r="F16" s="218">
        <f t="shared" si="0"/>
        <v>5.2768166089965395E-2</v>
      </c>
      <c r="G16" s="218">
        <f t="shared" si="1"/>
        <v>8.7946943483275669E-3</v>
      </c>
      <c r="H16" s="219">
        <f t="shared" si="2"/>
        <v>3.4441038877238261E-2</v>
      </c>
      <c r="J16" s="5">
        <f t="shared" si="6"/>
        <v>0.38636363636363635</v>
      </c>
      <c r="K16" s="5">
        <f t="shared" ref="K16:L16" si="8">(D16-D42)/D42</f>
        <v>7.0175438596491224E-2</v>
      </c>
      <c r="L16" s="5">
        <f t="shared" si="8"/>
        <v>0.33021806853582553</v>
      </c>
    </row>
    <row r="17" spans="1:12" x14ac:dyDescent="0.25">
      <c r="A17" s="86"/>
      <c r="B17" s="91" t="s">
        <v>57</v>
      </c>
      <c r="C17" s="26">
        <v>63</v>
      </c>
      <c r="D17" s="27">
        <v>272</v>
      </c>
      <c r="E17" s="28">
        <v>335</v>
      </c>
      <c r="F17" s="218">
        <f t="shared" si="0"/>
        <v>9.0830449826989623E-3</v>
      </c>
      <c r="G17" s="218">
        <f t="shared" si="1"/>
        <v>3.9215686274509803E-2</v>
      </c>
      <c r="H17" s="219">
        <f t="shared" si="2"/>
        <v>2.7020487175350862E-2</v>
      </c>
      <c r="J17" s="5">
        <f t="shared" si="6"/>
        <v>-0.22222222222222221</v>
      </c>
      <c r="K17" s="5">
        <f t="shared" ref="K17:L17" si="9">(D17-D43)/D43</f>
        <v>0.33333333333333331</v>
      </c>
      <c r="L17" s="5">
        <f t="shared" si="9"/>
        <v>0.17543859649122806</v>
      </c>
    </row>
    <row r="18" spans="1:12" x14ac:dyDescent="0.25">
      <c r="A18" s="86"/>
      <c r="B18" s="91" t="s">
        <v>58</v>
      </c>
      <c r="C18" s="26">
        <v>101</v>
      </c>
      <c r="D18" s="27">
        <v>171</v>
      </c>
      <c r="E18" s="28">
        <v>272</v>
      </c>
      <c r="F18" s="218">
        <f t="shared" si="0"/>
        <v>1.4561707035755479E-2</v>
      </c>
      <c r="G18" s="218">
        <f t="shared" si="1"/>
        <v>2.4653979238754325E-2</v>
      </c>
      <c r="H18" s="219">
        <f t="shared" si="2"/>
        <v>2.1939022422971449E-2</v>
      </c>
      <c r="J18" s="5">
        <f t="shared" si="6"/>
        <v>0.38356164383561642</v>
      </c>
      <c r="K18" s="5">
        <f t="shared" ref="K18:L18" si="10">(D18-D44)/D44</f>
        <v>0.31538461538461537</v>
      </c>
      <c r="L18" s="5">
        <f t="shared" si="10"/>
        <v>0.33990147783251229</v>
      </c>
    </row>
    <row r="19" spans="1:12" x14ac:dyDescent="0.25">
      <c r="A19" s="86"/>
      <c r="B19" s="91" t="s">
        <v>59</v>
      </c>
      <c r="C19" s="26">
        <v>45</v>
      </c>
      <c r="D19" s="27">
        <v>179</v>
      </c>
      <c r="E19" s="28">
        <v>224</v>
      </c>
      <c r="F19" s="218">
        <f t="shared" si="0"/>
        <v>6.487889273356401E-3</v>
      </c>
      <c r="G19" s="218">
        <f t="shared" si="1"/>
        <v>2.5807381776239906E-2</v>
      </c>
      <c r="H19" s="219">
        <f t="shared" si="2"/>
        <v>1.8067430230682368E-2</v>
      </c>
      <c r="J19" s="5">
        <f t="shared" si="6"/>
        <v>0.6071428571428571</v>
      </c>
      <c r="K19" s="5">
        <f t="shared" ref="K19:L19" si="11">(D19-D45)/D45</f>
        <v>9.1463414634146339E-2</v>
      </c>
      <c r="L19" s="5">
        <f t="shared" si="11"/>
        <v>0.16666666666666666</v>
      </c>
    </row>
    <row r="20" spans="1:12" x14ac:dyDescent="0.25">
      <c r="A20" s="86"/>
      <c r="B20" s="91" t="s">
        <v>60</v>
      </c>
      <c r="C20" s="26">
        <v>192</v>
      </c>
      <c r="D20" s="27">
        <v>31</v>
      </c>
      <c r="E20" s="28">
        <v>223</v>
      </c>
      <c r="F20" s="218">
        <f t="shared" si="0"/>
        <v>2.768166089965398E-2</v>
      </c>
      <c r="G20" s="218">
        <f t="shared" si="1"/>
        <v>4.4694348327566323E-3</v>
      </c>
      <c r="H20" s="219">
        <f t="shared" si="2"/>
        <v>1.7986772060009679E-2</v>
      </c>
      <c r="J20" s="5">
        <f>(C20-C48)/C48</f>
        <v>0.56097560975609762</v>
      </c>
      <c r="K20" s="5">
        <f>(D20-D48)/D48</f>
        <v>0.63157894736842102</v>
      </c>
      <c r="L20" s="199">
        <f>(E20-E48)/E48</f>
        <v>0.57042253521126762</v>
      </c>
    </row>
    <row r="21" spans="1:12" x14ac:dyDescent="0.25">
      <c r="A21" s="86"/>
      <c r="B21" s="91" t="s">
        <v>61</v>
      </c>
      <c r="C21" s="26">
        <v>163</v>
      </c>
      <c r="D21" s="27">
        <v>50</v>
      </c>
      <c r="E21" s="28">
        <v>213</v>
      </c>
      <c r="F21" s="218">
        <f t="shared" si="0"/>
        <v>2.3500576701268743E-2</v>
      </c>
      <c r="G21" s="218">
        <f t="shared" si="1"/>
        <v>7.2087658592848904E-3</v>
      </c>
      <c r="H21" s="219">
        <f t="shared" si="2"/>
        <v>1.7180190353282786E-2</v>
      </c>
      <c r="J21" s="5">
        <f>(C21-C47)/C47</f>
        <v>0.30399999999999999</v>
      </c>
      <c r="K21" s="5">
        <f>(D21-D47)/D47</f>
        <v>0.92307692307692313</v>
      </c>
      <c r="L21" s="199">
        <f>(E21-E47)/E47</f>
        <v>0.41059602649006621</v>
      </c>
    </row>
    <row r="22" spans="1:12" x14ac:dyDescent="0.25">
      <c r="A22" s="86"/>
      <c r="B22" s="91" t="s">
        <v>62</v>
      </c>
      <c r="C22" s="26">
        <v>90</v>
      </c>
      <c r="D22" s="27">
        <v>110</v>
      </c>
      <c r="E22" s="28">
        <v>200</v>
      </c>
      <c r="F22" s="218">
        <f t="shared" si="0"/>
        <v>1.2975778546712802E-2</v>
      </c>
      <c r="G22" s="218">
        <f t="shared" si="1"/>
        <v>1.5859284890426758E-2</v>
      </c>
      <c r="H22" s="219">
        <f t="shared" si="2"/>
        <v>1.6131634134537828E-2</v>
      </c>
      <c r="J22" s="5">
        <f>(C22-C46)/C46</f>
        <v>0.18421052631578946</v>
      </c>
      <c r="K22" s="5">
        <f t="shared" ref="K22:L22" si="12">(D22-D46)/D46</f>
        <v>0.15789473684210525</v>
      </c>
      <c r="L22" s="5">
        <f t="shared" si="12"/>
        <v>0.16959064327485379</v>
      </c>
    </row>
    <row r="23" spans="1:12" x14ac:dyDescent="0.25">
      <c r="A23" s="86"/>
      <c r="B23" s="91" t="s">
        <v>63</v>
      </c>
      <c r="C23" s="26">
        <v>103</v>
      </c>
      <c r="D23" s="27">
        <v>61</v>
      </c>
      <c r="E23" s="28">
        <v>164</v>
      </c>
      <c r="F23" s="218">
        <f t="shared" si="0"/>
        <v>1.4850057670126874E-2</v>
      </c>
      <c r="G23" s="218">
        <f t="shared" si="1"/>
        <v>8.7946943483275669E-3</v>
      </c>
      <c r="H23" s="219">
        <f t="shared" si="2"/>
        <v>1.3227939990321019E-2</v>
      </c>
      <c r="J23" s="5">
        <f>(C23-C51)/C51</f>
        <v>0.32051282051282054</v>
      </c>
      <c r="K23" s="5">
        <f t="shared" ref="K23:L23" si="13">(D23-D51)/D51</f>
        <v>7.0175438596491224E-2</v>
      </c>
      <c r="L23" s="5">
        <f t="shared" si="13"/>
        <v>0.21481481481481482</v>
      </c>
    </row>
    <row r="24" spans="1:12" x14ac:dyDescent="0.25">
      <c r="A24" s="86"/>
      <c r="B24" s="91" t="s">
        <v>64</v>
      </c>
      <c r="C24" s="26">
        <v>8</v>
      </c>
      <c r="D24" s="27">
        <v>154</v>
      </c>
      <c r="E24" s="28">
        <v>162</v>
      </c>
      <c r="F24" s="218">
        <f t="shared" si="0"/>
        <v>1.1534025374855825E-3</v>
      </c>
      <c r="G24" s="218">
        <f t="shared" si="1"/>
        <v>2.2202998846597464E-2</v>
      </c>
      <c r="H24" s="219">
        <f t="shared" si="2"/>
        <v>1.3066623648975642E-2</v>
      </c>
      <c r="J24" s="5">
        <f>(C24-C49)/C49</f>
        <v>0.6</v>
      </c>
      <c r="K24" s="5">
        <f t="shared" ref="K24:L24" si="14">(D24-D49)/D49</f>
        <v>0.15789473684210525</v>
      </c>
      <c r="L24" s="5">
        <f t="shared" si="14"/>
        <v>0.17391304347826086</v>
      </c>
    </row>
    <row r="25" spans="1:12" x14ac:dyDescent="0.25">
      <c r="A25" s="86"/>
      <c r="B25" s="91" t="s">
        <v>65</v>
      </c>
      <c r="C25" s="26">
        <v>108</v>
      </c>
      <c r="D25" s="27">
        <v>53</v>
      </c>
      <c r="E25" s="28">
        <v>161</v>
      </c>
      <c r="F25" s="218">
        <f t="shared" si="0"/>
        <v>1.5570934256055362E-2</v>
      </c>
      <c r="G25" s="218">
        <f t="shared" si="1"/>
        <v>7.6412918108419835E-3</v>
      </c>
      <c r="H25" s="219">
        <f t="shared" si="2"/>
        <v>1.2985965478302951E-2</v>
      </c>
      <c r="L25" s="5"/>
    </row>
    <row r="26" spans="1:12" x14ac:dyDescent="0.25">
      <c r="A26" s="86"/>
      <c r="B26" s="93" t="s">
        <v>66</v>
      </c>
      <c r="C26" s="31">
        <v>114</v>
      </c>
      <c r="D26" s="32">
        <v>33</v>
      </c>
      <c r="E26" s="33">
        <v>147</v>
      </c>
      <c r="F26" s="218">
        <f t="shared" si="0"/>
        <v>1.6435986159169549E-2</v>
      </c>
      <c r="G26" s="218">
        <f t="shared" si="1"/>
        <v>4.7577854671280277E-3</v>
      </c>
      <c r="H26" s="219">
        <f t="shared" si="2"/>
        <v>1.1856751088885304E-2</v>
      </c>
      <c r="L26" s="5"/>
    </row>
    <row r="27" spans="1:12" s="9" customFormat="1" x14ac:dyDescent="0.25">
      <c r="A27" s="86"/>
      <c r="B27" s="92" t="s">
        <v>73</v>
      </c>
      <c r="C27" s="97" t="s">
        <v>74</v>
      </c>
      <c r="D27" s="98" t="s">
        <v>74</v>
      </c>
      <c r="E27" s="99">
        <f>E28-SUM(E7:E26)</f>
        <v>2710</v>
      </c>
      <c r="F27" s="220"/>
      <c r="G27" s="220"/>
      <c r="H27" s="221"/>
      <c r="L27" s="5"/>
    </row>
    <row r="28" spans="1:12" x14ac:dyDescent="0.25">
      <c r="A28" s="86"/>
      <c r="B28" s="89" t="s">
        <v>33</v>
      </c>
      <c r="C28" s="34">
        <v>6936</v>
      </c>
      <c r="D28" s="35">
        <v>5462</v>
      </c>
      <c r="E28" s="36">
        <v>12398</v>
      </c>
      <c r="F28" s="216">
        <v>1</v>
      </c>
      <c r="G28" s="216">
        <v>1</v>
      </c>
      <c r="H28" s="216">
        <v>1</v>
      </c>
      <c r="L28" s="5">
        <f>(E28-E54)/E54</f>
        <v>0.31209651815006878</v>
      </c>
    </row>
    <row r="32" spans="1:12" x14ac:dyDescent="0.25">
      <c r="B32" s="86"/>
      <c r="C32" s="21" t="s">
        <v>32</v>
      </c>
      <c r="D32" s="22" t="s">
        <v>31</v>
      </c>
      <c r="E32" s="18">
        <v>2016</v>
      </c>
      <c r="F32" s="87"/>
      <c r="G32" s="87"/>
      <c r="H32" s="87" t="s">
        <v>91</v>
      </c>
      <c r="I32" s="9"/>
      <c r="J32" s="9" t="s">
        <v>92</v>
      </c>
      <c r="K32" s="9" t="s">
        <v>89</v>
      </c>
      <c r="L32" s="9" t="s">
        <v>90</v>
      </c>
    </row>
    <row r="33" spans="2:12" x14ac:dyDescent="0.25">
      <c r="B33" s="90" t="s">
        <v>47</v>
      </c>
      <c r="C33" s="94">
        <v>796</v>
      </c>
      <c r="D33" s="95">
        <v>286</v>
      </c>
      <c r="E33" s="96">
        <v>1082</v>
      </c>
      <c r="F33" s="88"/>
      <c r="G33" s="9">
        <v>119719.9</v>
      </c>
      <c r="H33" s="1">
        <f t="shared" ref="H33:H54" si="15">C33/G33</f>
        <v>6.6488528640601943E-3</v>
      </c>
      <c r="I33" s="9">
        <v>68994.259999999995</v>
      </c>
      <c r="J33" s="1">
        <f t="shared" ref="J33:J54" si="16">D33/I33</f>
        <v>4.1452723748323416E-3</v>
      </c>
      <c r="K33" s="9">
        <f>G33+I33</f>
        <v>188714.15999999997</v>
      </c>
      <c r="L33" s="1">
        <f>E33/K33</f>
        <v>5.7335390200714143E-3</v>
      </c>
    </row>
    <row r="34" spans="2:12" x14ac:dyDescent="0.25">
      <c r="B34" s="91" t="s">
        <v>49</v>
      </c>
      <c r="C34" s="26">
        <v>38</v>
      </c>
      <c r="D34" s="27">
        <v>813</v>
      </c>
      <c r="E34" s="28">
        <v>851</v>
      </c>
      <c r="F34" s="88"/>
      <c r="G34" s="174">
        <v>16628.490000000002</v>
      </c>
      <c r="H34" s="180">
        <f t="shared" si="15"/>
        <v>2.2852345582791943E-3</v>
      </c>
      <c r="I34" s="174">
        <v>118825.29</v>
      </c>
      <c r="J34" s="194">
        <f t="shared" si="16"/>
        <v>6.8419778314868836E-3</v>
      </c>
      <c r="K34" s="176">
        <v>135453</v>
      </c>
      <c r="L34" s="1">
        <f t="shared" ref="L34:L39" si="17">E34/K34</f>
        <v>6.2826220164928052E-3</v>
      </c>
    </row>
    <row r="35" spans="2:12" x14ac:dyDescent="0.25">
      <c r="B35" s="91" t="s">
        <v>48</v>
      </c>
      <c r="C35" s="26">
        <v>671</v>
      </c>
      <c r="D35" s="27">
        <v>48</v>
      </c>
      <c r="E35" s="28">
        <v>719</v>
      </c>
      <c r="F35" s="88"/>
      <c r="G35" s="174">
        <v>119612.51</v>
      </c>
      <c r="H35" s="173">
        <f t="shared" si="15"/>
        <v>5.6097811173764353E-3</v>
      </c>
      <c r="I35" s="174">
        <v>20307.16</v>
      </c>
      <c r="J35" s="1">
        <f t="shared" si="16"/>
        <v>2.3636983211832675E-3</v>
      </c>
      <c r="K35" s="177">
        <v>139919</v>
      </c>
      <c r="L35" s="1">
        <f t="shared" si="17"/>
        <v>5.13868738341469E-3</v>
      </c>
    </row>
    <row r="36" spans="2:12" x14ac:dyDescent="0.25">
      <c r="B36" s="91" t="s">
        <v>51</v>
      </c>
      <c r="C36" s="26">
        <v>386</v>
      </c>
      <c r="D36" s="27">
        <v>159</v>
      </c>
      <c r="E36" s="28">
        <v>545</v>
      </c>
      <c r="F36" s="88"/>
      <c r="G36" s="175">
        <v>21677.42</v>
      </c>
      <c r="H36" s="181">
        <f t="shared" si="15"/>
        <v>1.7806547089090862E-2</v>
      </c>
      <c r="I36" s="175">
        <v>18360.73</v>
      </c>
      <c r="J36" s="171">
        <f t="shared" si="16"/>
        <v>8.6597864028282109E-3</v>
      </c>
      <c r="K36" s="178">
        <v>40038</v>
      </c>
      <c r="L36" s="171">
        <f t="shared" si="17"/>
        <v>1.3612068534891853E-2</v>
      </c>
    </row>
    <row r="37" spans="2:12" x14ac:dyDescent="0.25">
      <c r="B37" s="91" t="s">
        <v>52</v>
      </c>
      <c r="C37" s="26">
        <v>86</v>
      </c>
      <c r="D37" s="27">
        <v>412</v>
      </c>
      <c r="E37" s="28">
        <v>498</v>
      </c>
      <c r="F37" s="88"/>
      <c r="G37" s="174">
        <v>17288.91</v>
      </c>
      <c r="H37" s="173">
        <f t="shared" si="15"/>
        <v>4.9742869851251469E-3</v>
      </c>
      <c r="I37" s="174">
        <v>68835.41</v>
      </c>
      <c r="J37" s="1">
        <f t="shared" si="16"/>
        <v>5.9852915817600267E-3</v>
      </c>
      <c r="K37" s="178">
        <v>86124</v>
      </c>
      <c r="L37" s="1">
        <f t="shared" si="17"/>
        <v>5.7823603176814821E-3</v>
      </c>
    </row>
    <row r="38" spans="2:12" ht="15.75" thickBot="1" x14ac:dyDescent="0.3">
      <c r="B38" s="91" t="s">
        <v>53</v>
      </c>
      <c r="C38" s="26">
        <v>337</v>
      </c>
      <c r="D38" s="27">
        <v>150</v>
      </c>
      <c r="E38" s="28">
        <v>487</v>
      </c>
      <c r="F38" s="88"/>
      <c r="G38" s="174">
        <v>35543.730000000003</v>
      </c>
      <c r="H38" s="182">
        <f t="shared" si="15"/>
        <v>9.4812784139424872E-3</v>
      </c>
      <c r="I38" s="174">
        <v>35878.480000000003</v>
      </c>
      <c r="J38" s="1">
        <f t="shared" si="16"/>
        <v>4.1807791188478438E-3</v>
      </c>
      <c r="K38" s="178">
        <v>71423</v>
      </c>
      <c r="L38" s="195">
        <f t="shared" si="17"/>
        <v>6.8185318454839477E-3</v>
      </c>
    </row>
    <row r="39" spans="2:12" x14ac:dyDescent="0.25">
      <c r="B39" s="91" t="s">
        <v>50</v>
      </c>
      <c r="C39" s="26">
        <v>378</v>
      </c>
      <c r="D39" s="27">
        <v>70</v>
      </c>
      <c r="E39" s="28">
        <v>448</v>
      </c>
      <c r="F39" s="88"/>
      <c r="G39" s="174">
        <v>52009.61</v>
      </c>
      <c r="H39" s="173">
        <f t="shared" si="15"/>
        <v>7.2678876076940398E-3</v>
      </c>
      <c r="I39" s="174">
        <v>13635.52</v>
      </c>
      <c r="J39" s="1">
        <f t="shared" si="16"/>
        <v>5.1336509352045241E-3</v>
      </c>
      <c r="K39" s="179">
        <v>65645</v>
      </c>
      <c r="L39" s="194">
        <f t="shared" si="17"/>
        <v>6.8245867925965419E-3</v>
      </c>
    </row>
    <row r="40" spans="2:12" x14ac:dyDescent="0.25">
      <c r="B40" s="91" t="s">
        <v>54</v>
      </c>
      <c r="C40" s="26">
        <v>162</v>
      </c>
      <c r="D40" s="27">
        <v>284</v>
      </c>
      <c r="E40" s="28">
        <v>446</v>
      </c>
      <c r="F40" s="88"/>
      <c r="G40" s="9">
        <v>39282.01</v>
      </c>
      <c r="H40" s="173">
        <f t="shared" si="15"/>
        <v>4.1240252217236333E-3</v>
      </c>
      <c r="I40" s="153">
        <v>73103.45</v>
      </c>
      <c r="J40" s="1">
        <f t="shared" si="16"/>
        <v>3.8849055687522273E-3</v>
      </c>
      <c r="K40" s="153">
        <f>G40+I40</f>
        <v>112385.45999999999</v>
      </c>
      <c r="L40" s="170">
        <f t="shared" ref="L40:L53" si="18">E40/K40</f>
        <v>3.9684848911950002E-3</v>
      </c>
    </row>
    <row r="41" spans="2:12" x14ac:dyDescent="0.25">
      <c r="B41" s="91" t="s">
        <v>55</v>
      </c>
      <c r="C41" s="26">
        <v>195</v>
      </c>
      <c r="D41" s="27">
        <v>155</v>
      </c>
      <c r="E41" s="28">
        <v>350</v>
      </c>
      <c r="F41" s="88"/>
      <c r="G41" s="9">
        <v>24455.68</v>
      </c>
      <c r="H41" s="173">
        <f t="shared" si="15"/>
        <v>7.9736077671935524E-3</v>
      </c>
      <c r="I41" s="9">
        <v>30006.13</v>
      </c>
      <c r="J41" s="1">
        <f t="shared" si="16"/>
        <v>5.1656111601196151E-3</v>
      </c>
      <c r="K41">
        <f>G41+I41</f>
        <v>54461.81</v>
      </c>
      <c r="L41" s="170">
        <f t="shared" si="18"/>
        <v>6.4265216304783112E-3</v>
      </c>
    </row>
    <row r="42" spans="2:12" x14ac:dyDescent="0.25">
      <c r="B42" s="91" t="s">
        <v>56</v>
      </c>
      <c r="C42" s="26">
        <v>264</v>
      </c>
      <c r="D42" s="27">
        <v>57</v>
      </c>
      <c r="E42" s="28">
        <v>321</v>
      </c>
      <c r="F42" s="88"/>
      <c r="G42" s="9">
        <v>72265.89</v>
      </c>
      <c r="H42" s="173">
        <f t="shared" si="15"/>
        <v>3.6531757928948221E-3</v>
      </c>
      <c r="I42" s="9">
        <v>19731.57</v>
      </c>
      <c r="J42" s="1">
        <f t="shared" si="16"/>
        <v>2.8887716486827963E-3</v>
      </c>
      <c r="K42">
        <f>G42+I42</f>
        <v>91997.459999999992</v>
      </c>
      <c r="L42" s="170">
        <f t="shared" si="18"/>
        <v>3.4892267677825023E-3</v>
      </c>
    </row>
    <row r="43" spans="2:12" x14ac:dyDescent="0.25">
      <c r="B43" s="91" t="s">
        <v>57</v>
      </c>
      <c r="C43" s="26">
        <v>81</v>
      </c>
      <c r="D43" s="27">
        <v>204</v>
      </c>
      <c r="E43" s="28">
        <v>285</v>
      </c>
      <c r="F43" s="88"/>
      <c r="G43" s="174">
        <v>12145.87</v>
      </c>
      <c r="H43" s="173">
        <f t="shared" si="15"/>
        <v>6.6689335551920114E-3</v>
      </c>
      <c r="I43" s="174">
        <v>46473.47</v>
      </c>
      <c r="J43" s="1">
        <f t="shared" si="16"/>
        <v>4.3896012068821199E-3</v>
      </c>
      <c r="K43" s="176">
        <v>58619</v>
      </c>
      <c r="L43" s="170">
        <f t="shared" si="18"/>
        <v>4.8619048431395966E-3</v>
      </c>
    </row>
    <row r="44" spans="2:12" x14ac:dyDescent="0.25">
      <c r="B44" s="91" t="s">
        <v>58</v>
      </c>
      <c r="C44" s="26">
        <v>73</v>
      </c>
      <c r="D44" s="27">
        <v>130</v>
      </c>
      <c r="E44" s="28">
        <v>203</v>
      </c>
      <c r="F44" s="88"/>
      <c r="G44" s="174">
        <v>10498.22</v>
      </c>
      <c r="H44" s="173">
        <f t="shared" si="15"/>
        <v>6.9535597463189006E-3</v>
      </c>
      <c r="I44" s="174">
        <v>23231.68</v>
      </c>
      <c r="J44" s="172">
        <f t="shared" si="16"/>
        <v>5.5958071047810575E-3</v>
      </c>
      <c r="K44" s="176">
        <v>33730</v>
      </c>
      <c r="L44" s="1">
        <f t="shared" si="18"/>
        <v>6.0183812629706493E-3</v>
      </c>
    </row>
    <row r="45" spans="2:12" x14ac:dyDescent="0.25">
      <c r="B45" s="91" t="s">
        <v>59</v>
      </c>
      <c r="C45" s="26">
        <v>28</v>
      </c>
      <c r="D45" s="27">
        <v>164</v>
      </c>
      <c r="E45" s="28">
        <v>192</v>
      </c>
      <c r="F45" s="88"/>
      <c r="G45" s="9">
        <v>9790.18</v>
      </c>
      <c r="H45" s="173">
        <f t="shared" si="15"/>
        <v>2.8600087025979094E-3</v>
      </c>
      <c r="I45" s="9">
        <v>36814.58</v>
      </c>
      <c r="J45" s="1">
        <f t="shared" si="16"/>
        <v>4.4547567838611763E-3</v>
      </c>
      <c r="K45">
        <f t="shared" ref="K45:K52" si="19">G45+I45</f>
        <v>46604.76</v>
      </c>
      <c r="L45" s="1">
        <f t="shared" si="18"/>
        <v>4.1197508580668582E-3</v>
      </c>
    </row>
    <row r="46" spans="2:12" x14ac:dyDescent="0.25">
      <c r="B46" s="91" t="s">
        <v>62</v>
      </c>
      <c r="C46" s="26">
        <v>76</v>
      </c>
      <c r="D46" s="27">
        <v>95</v>
      </c>
      <c r="E46" s="28">
        <v>171</v>
      </c>
      <c r="F46" s="88"/>
      <c r="G46" s="9">
        <v>10156.040000000001</v>
      </c>
      <c r="H46" s="173">
        <f t="shared" si="15"/>
        <v>7.4832316532821843E-3</v>
      </c>
      <c r="I46" s="9">
        <v>24130.01</v>
      </c>
      <c r="J46" s="1">
        <f t="shared" si="16"/>
        <v>3.937006242434214E-3</v>
      </c>
      <c r="K46">
        <f t="shared" si="19"/>
        <v>34286.050000000003</v>
      </c>
      <c r="L46" s="1">
        <f t="shared" si="18"/>
        <v>4.9874511645406801E-3</v>
      </c>
    </row>
    <row r="47" spans="2:12" x14ac:dyDescent="0.25">
      <c r="B47" s="91" t="s">
        <v>61</v>
      </c>
      <c r="C47" s="26">
        <v>125</v>
      </c>
      <c r="D47" s="27">
        <v>26</v>
      </c>
      <c r="E47" s="28">
        <v>151</v>
      </c>
      <c r="F47" s="88"/>
      <c r="G47" s="9">
        <v>13601.6</v>
      </c>
      <c r="H47" s="182">
        <f t="shared" si="15"/>
        <v>9.1900952829078921E-3</v>
      </c>
      <c r="I47" s="9">
        <v>8253.15</v>
      </c>
      <c r="J47" s="1">
        <f t="shared" si="16"/>
        <v>3.1503123049986975E-3</v>
      </c>
      <c r="K47">
        <f t="shared" si="19"/>
        <v>21854.75</v>
      </c>
      <c r="L47" s="194">
        <f t="shared" si="18"/>
        <v>6.9092531371898556E-3</v>
      </c>
    </row>
    <row r="48" spans="2:12" x14ac:dyDescent="0.25">
      <c r="B48" s="91" t="s">
        <v>60</v>
      </c>
      <c r="C48" s="26">
        <v>123</v>
      </c>
      <c r="D48" s="27">
        <v>19</v>
      </c>
      <c r="E48" s="28">
        <v>142</v>
      </c>
      <c r="F48" s="88"/>
      <c r="G48" s="9">
        <v>18405.04</v>
      </c>
      <c r="H48" s="173">
        <f t="shared" si="15"/>
        <v>6.6829520609572157E-3</v>
      </c>
      <c r="I48" s="9">
        <v>4202.21</v>
      </c>
      <c r="J48" s="1">
        <f t="shared" si="16"/>
        <v>4.521430390199443E-3</v>
      </c>
      <c r="K48">
        <f t="shared" si="19"/>
        <v>22607.25</v>
      </c>
      <c r="L48" s="1">
        <f t="shared" si="18"/>
        <v>6.2811708633292414E-3</v>
      </c>
    </row>
    <row r="49" spans="2:12" x14ac:dyDescent="0.25">
      <c r="B49" s="91" t="s">
        <v>64</v>
      </c>
      <c r="C49" s="26">
        <v>5</v>
      </c>
      <c r="D49" s="27">
        <v>133</v>
      </c>
      <c r="E49" s="28">
        <v>138</v>
      </c>
      <c r="F49" s="88"/>
      <c r="G49" s="9">
        <v>2147.71</v>
      </c>
      <c r="H49" s="173">
        <f t="shared" si="15"/>
        <v>2.3280610510730032E-3</v>
      </c>
      <c r="I49" s="9">
        <v>17839.43</v>
      </c>
      <c r="J49" s="194">
        <f t="shared" si="16"/>
        <v>7.455395155562706E-3</v>
      </c>
      <c r="K49">
        <f t="shared" si="19"/>
        <v>19987.14</v>
      </c>
      <c r="L49" s="196">
        <f t="shared" si="18"/>
        <v>6.9044395546336299E-3</v>
      </c>
    </row>
    <row r="50" spans="2:12" x14ac:dyDescent="0.25">
      <c r="B50" s="91" t="s">
        <v>67</v>
      </c>
      <c r="C50" s="26">
        <v>85</v>
      </c>
      <c r="D50" s="27">
        <v>52</v>
      </c>
      <c r="E50" s="28">
        <v>137</v>
      </c>
      <c r="F50" s="88"/>
      <c r="G50" s="9">
        <v>19509.29</v>
      </c>
      <c r="H50" s="173">
        <f t="shared" si="15"/>
        <v>4.356898687753373E-3</v>
      </c>
      <c r="I50" s="9">
        <v>12873.55</v>
      </c>
      <c r="J50" s="1">
        <f t="shared" si="16"/>
        <v>4.0392898617708402E-3</v>
      </c>
      <c r="K50">
        <f t="shared" si="19"/>
        <v>32382.84</v>
      </c>
      <c r="L50" s="170">
        <f t="shared" si="18"/>
        <v>4.2306357317641067E-3</v>
      </c>
    </row>
    <row r="51" spans="2:12" x14ac:dyDescent="0.25">
      <c r="B51" s="91" t="s">
        <v>63</v>
      </c>
      <c r="C51" s="26">
        <v>78</v>
      </c>
      <c r="D51" s="27">
        <v>57</v>
      </c>
      <c r="E51" s="28">
        <v>135</v>
      </c>
      <c r="F51" s="88"/>
      <c r="G51" s="9">
        <v>14693.55</v>
      </c>
      <c r="H51" s="173">
        <f t="shared" si="15"/>
        <v>5.3084516675684229E-3</v>
      </c>
      <c r="I51" s="9">
        <v>14364.83</v>
      </c>
      <c r="J51" s="1">
        <f t="shared" si="16"/>
        <v>3.9680246825058146E-3</v>
      </c>
      <c r="K51">
        <f t="shared" si="19"/>
        <v>29058.379999999997</v>
      </c>
      <c r="L51" s="170">
        <f t="shared" si="18"/>
        <v>4.6458198977369011E-3</v>
      </c>
    </row>
    <row r="52" spans="2:12" x14ac:dyDescent="0.25">
      <c r="B52" s="93" t="s">
        <v>68</v>
      </c>
      <c r="C52" s="31">
        <v>75</v>
      </c>
      <c r="D52" s="32">
        <v>40</v>
      </c>
      <c r="E52" s="33">
        <v>115</v>
      </c>
      <c r="F52" s="88"/>
      <c r="G52" s="9">
        <v>16139.95</v>
      </c>
      <c r="H52" s="173">
        <f t="shared" si="15"/>
        <v>4.6468545441590587E-3</v>
      </c>
      <c r="I52" s="9">
        <v>11458.13</v>
      </c>
      <c r="J52" s="1">
        <f t="shared" si="16"/>
        <v>3.4909710397769971E-3</v>
      </c>
      <c r="K52">
        <f t="shared" si="19"/>
        <v>27598.080000000002</v>
      </c>
      <c r="L52" s="170">
        <f t="shared" si="18"/>
        <v>4.1669565419043637E-3</v>
      </c>
    </row>
    <row r="53" spans="2:12" s="9" customFormat="1" ht="15.75" thickBot="1" x14ac:dyDescent="0.3">
      <c r="B53" s="183" t="s">
        <v>73</v>
      </c>
      <c r="C53" s="184">
        <f>C54-SUM(C33:C52)</f>
        <v>996</v>
      </c>
      <c r="D53" s="184">
        <f t="shared" ref="D53:E53" si="20">D54-SUM(D33:D52)</f>
        <v>1037</v>
      </c>
      <c r="E53" s="184">
        <f t="shared" si="20"/>
        <v>2033</v>
      </c>
      <c r="F53" s="88"/>
      <c r="G53" s="185">
        <f>G54-SUM(G33:G52)</f>
        <v>429869.70999999985</v>
      </c>
      <c r="H53" s="186">
        <f t="shared" si="15"/>
        <v>2.3169811150453015E-3</v>
      </c>
      <c r="I53" s="187">
        <f>I54-SUM(I33:I52)</f>
        <v>547315.22</v>
      </c>
      <c r="J53" s="188">
        <f t="shared" si="16"/>
        <v>1.8947033850072726E-3</v>
      </c>
      <c r="K53" s="189">
        <f>K54-SUM(K33:K52)</f>
        <v>977186.47</v>
      </c>
      <c r="L53" s="190">
        <f t="shared" si="18"/>
        <v>2.0804626981787825E-3</v>
      </c>
    </row>
    <row r="54" spans="2:12" ht="15.75" thickBot="1" x14ac:dyDescent="0.3">
      <c r="B54" s="89" t="s">
        <v>33</v>
      </c>
      <c r="C54" s="34">
        <v>5058</v>
      </c>
      <c r="D54" s="35">
        <v>4391</v>
      </c>
      <c r="E54" s="36">
        <v>9449</v>
      </c>
      <c r="F54" s="88"/>
      <c r="G54" s="191">
        <v>1075441.3099999998</v>
      </c>
      <c r="H54" s="192">
        <f t="shared" si="15"/>
        <v>4.7031855229738209E-3</v>
      </c>
      <c r="I54" s="121">
        <v>1214634.26</v>
      </c>
      <c r="J54" s="193">
        <f t="shared" si="16"/>
        <v>3.6150799830065718E-3</v>
      </c>
      <c r="K54" s="168">
        <v>2290075.61</v>
      </c>
      <c r="L54" s="226">
        <f>E54/K54</f>
        <v>4.1260646411582893E-3</v>
      </c>
    </row>
    <row r="57" spans="2:12" x14ac:dyDescent="0.25">
      <c r="E57" s="116" t="s">
        <v>78</v>
      </c>
      <c r="F57" s="116"/>
      <c r="G57" s="116"/>
    </row>
    <row r="58" spans="2:12" x14ac:dyDescent="0.25">
      <c r="E58" s="116" t="s">
        <v>79</v>
      </c>
      <c r="F58" s="116"/>
      <c r="G58" s="116"/>
    </row>
    <row r="59" spans="2:12" x14ac:dyDescent="0.25">
      <c r="E59" s="116" t="s">
        <v>80</v>
      </c>
      <c r="F59" s="116"/>
      <c r="G59" s="116"/>
    </row>
  </sheetData>
  <mergeCells count="2">
    <mergeCell ref="B2:I2"/>
    <mergeCell ref="B3: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75"/>
  <sheetViews>
    <sheetView showGridLines="0" tabSelected="1" zoomScaleNormal="100" workbookViewId="0">
      <selection activeCell="C48" sqref="C48:G74"/>
    </sheetView>
  </sheetViews>
  <sheetFormatPr baseColWidth="10" defaultColWidth="11.42578125" defaultRowHeight="15" x14ac:dyDescent="0.25"/>
  <cols>
    <col min="1" max="1" width="6.85546875" style="9" customWidth="1"/>
    <col min="2" max="2" width="16.7109375" style="9" customWidth="1"/>
    <col min="3" max="3" width="64.7109375" style="9" customWidth="1"/>
    <col min="4" max="5" width="12.7109375" style="9" customWidth="1"/>
    <col min="6" max="6" width="14.28515625" style="9" customWidth="1"/>
    <col min="7" max="9" width="15.140625" style="9" customWidth="1"/>
    <col min="10" max="10" width="19.140625" style="9" customWidth="1"/>
    <col min="11" max="12" width="11.42578125" style="9"/>
    <col min="13" max="13" width="12.7109375" style="9" customWidth="1"/>
    <col min="14" max="14" width="12.28515625" style="9" customWidth="1"/>
    <col min="15" max="15" width="87.42578125" style="9" customWidth="1"/>
    <col min="16" max="18" width="12.7109375" style="9" customWidth="1"/>
    <col min="19" max="19" width="15.7109375" style="9" bestFit="1" customWidth="1"/>
    <col min="20" max="16384" width="11.42578125" style="9"/>
  </cols>
  <sheetData>
    <row r="1" spans="2:19" ht="44.25" customHeight="1" thickBot="1" x14ac:dyDescent="0.4">
      <c r="B1" s="119"/>
      <c r="D1" s="284" t="s">
        <v>123</v>
      </c>
      <c r="E1" s="285"/>
      <c r="F1" s="285"/>
      <c r="G1" s="285"/>
      <c r="H1" s="285"/>
      <c r="I1" s="286"/>
      <c r="J1" s="271"/>
      <c r="K1" s="120"/>
      <c r="L1" s="120"/>
      <c r="M1" s="120"/>
      <c r="N1" s="120"/>
      <c r="O1" s="120"/>
      <c r="P1" s="120"/>
      <c r="Q1" s="120"/>
    </row>
    <row r="4" spans="2:19" x14ac:dyDescent="0.25">
      <c r="B4" s="232" t="s">
        <v>173</v>
      </c>
      <c r="L4" s="232" t="s">
        <v>153</v>
      </c>
      <c r="Q4" s="86"/>
    </row>
    <row r="5" spans="2:19" ht="15.75" thickBot="1" x14ac:dyDescent="0.3">
      <c r="Q5" s="86"/>
    </row>
    <row r="6" spans="2:19" x14ac:dyDescent="0.25">
      <c r="B6" s="307">
        <v>2021</v>
      </c>
      <c r="C6" s="307" t="s">
        <v>124</v>
      </c>
      <c r="D6" s="307" t="s">
        <v>141</v>
      </c>
      <c r="E6" s="307" t="s">
        <v>125</v>
      </c>
      <c r="F6" s="307" t="s">
        <v>142</v>
      </c>
      <c r="G6" s="307" t="s">
        <v>125</v>
      </c>
      <c r="H6" s="321" t="s">
        <v>170</v>
      </c>
      <c r="I6" s="307" t="s">
        <v>125</v>
      </c>
      <c r="J6" s="318" t="s">
        <v>143</v>
      </c>
      <c r="K6" s="276"/>
      <c r="N6" s="307">
        <v>2021</v>
      </c>
      <c r="O6" s="307" t="s">
        <v>154</v>
      </c>
      <c r="P6" s="307" t="s">
        <v>141</v>
      </c>
      <c r="Q6" s="307" t="s">
        <v>142</v>
      </c>
      <c r="R6" s="307" t="s">
        <v>147</v>
      </c>
      <c r="S6" s="318" t="s">
        <v>143</v>
      </c>
    </row>
    <row r="7" spans="2:19" x14ac:dyDescent="0.25">
      <c r="B7" s="308"/>
      <c r="C7" s="308"/>
      <c r="D7" s="308"/>
      <c r="E7" s="308"/>
      <c r="F7" s="308"/>
      <c r="G7" s="308"/>
      <c r="H7" s="322"/>
      <c r="I7" s="308"/>
      <c r="J7" s="319"/>
      <c r="K7" s="276"/>
      <c r="N7" s="308"/>
      <c r="O7" s="308"/>
      <c r="P7" s="308"/>
      <c r="Q7" s="308"/>
      <c r="R7" s="308"/>
      <c r="S7" s="319" t="s">
        <v>148</v>
      </c>
    </row>
    <row r="8" spans="2:19" x14ac:dyDescent="0.25">
      <c r="C8" s="323" t="s">
        <v>126</v>
      </c>
      <c r="D8" s="317">
        <v>5877</v>
      </c>
      <c r="E8" s="320">
        <v>0.83849336567270649</v>
      </c>
      <c r="F8" s="317">
        <v>1651</v>
      </c>
      <c r="G8" s="315">
        <f>F8/$F$42</f>
        <v>0.41079870614580744</v>
      </c>
      <c r="H8" s="255"/>
      <c r="I8" s="264"/>
      <c r="J8" s="320">
        <f>D8/(D8+F8)</f>
        <v>0.78068544102019133</v>
      </c>
      <c r="K8" s="272"/>
      <c r="N8" s="266" t="s">
        <v>149</v>
      </c>
      <c r="O8" s="262" t="s">
        <v>150</v>
      </c>
      <c r="P8" s="262">
        <v>139</v>
      </c>
      <c r="Q8" s="262">
        <v>290</v>
      </c>
      <c r="R8" s="262">
        <v>429</v>
      </c>
      <c r="S8" s="268">
        <f>P8/R8</f>
        <v>0.32400932400932403</v>
      </c>
    </row>
    <row r="9" spans="2:19" x14ac:dyDescent="0.25">
      <c r="C9" s="312"/>
      <c r="D9" s="313"/>
      <c r="E9" s="315"/>
      <c r="F9" s="313"/>
      <c r="G9" s="315"/>
      <c r="H9" s="277">
        <f>D8+F8</f>
        <v>7528</v>
      </c>
      <c r="I9" s="264">
        <f>H9/$H$42</f>
        <v>0.66731672724049285</v>
      </c>
      <c r="J9" s="315"/>
      <c r="K9" s="272"/>
      <c r="N9" s="266" t="s">
        <v>151</v>
      </c>
      <c r="O9" s="262" t="s">
        <v>152</v>
      </c>
      <c r="P9" s="262">
        <v>39</v>
      </c>
      <c r="Q9" s="262">
        <v>70</v>
      </c>
      <c r="R9" s="262">
        <v>109</v>
      </c>
      <c r="S9" s="268">
        <f>P9/R9</f>
        <v>0.3577981651376147</v>
      </c>
    </row>
    <row r="10" spans="2:19" x14ac:dyDescent="0.25">
      <c r="C10" s="312" t="s">
        <v>127</v>
      </c>
      <c r="D10" s="309">
        <v>324</v>
      </c>
      <c r="E10" s="311">
        <v>0.05</v>
      </c>
      <c r="F10" s="309">
        <v>437</v>
      </c>
      <c r="G10" s="315">
        <f>F10/$F$42</f>
        <v>0.10873351579995023</v>
      </c>
      <c r="H10" s="277"/>
      <c r="I10" s="264"/>
      <c r="J10" s="315">
        <f>D10/(D10+F10)</f>
        <v>0.42575558475689884</v>
      </c>
      <c r="K10" s="272"/>
      <c r="N10" s="266"/>
      <c r="O10" s="262" t="s">
        <v>73</v>
      </c>
      <c r="P10" s="262">
        <v>0</v>
      </c>
      <c r="Q10" s="262" t="s">
        <v>146</v>
      </c>
      <c r="R10" s="262" t="s">
        <v>146</v>
      </c>
      <c r="S10" s="267">
        <v>0</v>
      </c>
    </row>
    <row r="11" spans="2:19" x14ac:dyDescent="0.25">
      <c r="C11" s="312"/>
      <c r="D11" s="309"/>
      <c r="E11" s="309"/>
      <c r="F11" s="309">
        <v>437</v>
      </c>
      <c r="G11" s="315"/>
      <c r="H11" s="277">
        <f t="shared" ref="H11:H35" si="0">D10+F10</f>
        <v>761</v>
      </c>
      <c r="I11" s="264">
        <f t="shared" ref="I11:I25" si="1">H11/$H$42</f>
        <v>6.7458558638418584E-2</v>
      </c>
      <c r="J11" s="315"/>
      <c r="K11" s="272"/>
      <c r="N11" s="269" t="s">
        <v>0</v>
      </c>
      <c r="O11" s="269"/>
      <c r="P11" s="269">
        <v>178</v>
      </c>
      <c r="Q11" s="269">
        <v>362</v>
      </c>
      <c r="R11" s="269">
        <v>540</v>
      </c>
      <c r="S11" s="270">
        <f>P11/R11</f>
        <v>0.32962962962962961</v>
      </c>
    </row>
    <row r="12" spans="2:19" x14ac:dyDescent="0.25">
      <c r="C12" s="312" t="s">
        <v>128</v>
      </c>
      <c r="D12" s="309">
        <v>177</v>
      </c>
      <c r="E12" s="311">
        <v>0.03</v>
      </c>
      <c r="F12" s="309">
        <v>15</v>
      </c>
      <c r="G12" s="316">
        <f t="shared" ref="G12" si="2">F12/$F$42</f>
        <v>3.732271709380443E-3</v>
      </c>
      <c r="H12" s="277"/>
      <c r="I12" s="264"/>
      <c r="J12" s="315">
        <f>D12/(D12+F12)</f>
        <v>0.921875</v>
      </c>
      <c r="K12" s="272"/>
    </row>
    <row r="13" spans="2:19" x14ac:dyDescent="0.25">
      <c r="C13" s="312"/>
      <c r="D13" s="309"/>
      <c r="E13" s="309"/>
      <c r="F13" s="309">
        <v>15</v>
      </c>
      <c r="G13" s="316"/>
      <c r="H13" s="277">
        <f t="shared" si="0"/>
        <v>192</v>
      </c>
      <c r="I13" s="264">
        <f t="shared" si="1"/>
        <v>1.7019767751085896E-2</v>
      </c>
      <c r="J13" s="315"/>
      <c r="K13" s="272"/>
    </row>
    <row r="14" spans="2:19" x14ac:dyDescent="0.25">
      <c r="C14" s="312" t="s">
        <v>129</v>
      </c>
      <c r="D14" s="309">
        <v>156</v>
      </c>
      <c r="E14" s="311">
        <v>0.02</v>
      </c>
      <c r="F14" s="309">
        <v>226</v>
      </c>
      <c r="G14" s="315">
        <f t="shared" ref="G14" si="3">F14/$F$42</f>
        <v>5.6232893754665336E-2</v>
      </c>
      <c r="H14" s="277"/>
      <c r="I14" s="264"/>
      <c r="J14" s="315">
        <f>D14/(D14+F14)</f>
        <v>0.40837696335078533</v>
      </c>
      <c r="K14" s="272"/>
    </row>
    <row r="15" spans="2:19" x14ac:dyDescent="0.25">
      <c r="C15" s="312"/>
      <c r="D15" s="309"/>
      <c r="E15" s="309"/>
      <c r="F15" s="309"/>
      <c r="G15" s="315"/>
      <c r="H15" s="277">
        <f t="shared" si="0"/>
        <v>382</v>
      </c>
      <c r="I15" s="264">
        <f t="shared" si="1"/>
        <v>3.3862246254764646E-2</v>
      </c>
      <c r="J15" s="315"/>
      <c r="K15" s="272"/>
      <c r="N15" s="121" t="s">
        <v>155</v>
      </c>
    </row>
    <row r="16" spans="2:19" ht="14.45" customHeight="1" x14ac:dyDescent="0.25">
      <c r="C16" s="325" t="s">
        <v>133</v>
      </c>
      <c r="D16" s="309">
        <v>112</v>
      </c>
      <c r="E16" s="311">
        <v>0.02</v>
      </c>
      <c r="F16" s="309">
        <v>68</v>
      </c>
      <c r="G16" s="315">
        <f t="shared" ref="G16" si="4">F16/$F$42</f>
        <v>1.6919631749191342E-2</v>
      </c>
      <c r="H16" s="277"/>
      <c r="I16" s="264"/>
      <c r="J16" s="315">
        <f>D16/(D16+F16)</f>
        <v>0.62222222222222223</v>
      </c>
      <c r="K16" s="272"/>
      <c r="N16" s="121" t="s">
        <v>156</v>
      </c>
    </row>
    <row r="17" spans="3:14" x14ac:dyDescent="0.25">
      <c r="C17" s="325"/>
      <c r="D17" s="309"/>
      <c r="E17" s="309"/>
      <c r="F17" s="309"/>
      <c r="G17" s="315"/>
      <c r="H17" s="277">
        <f t="shared" si="0"/>
        <v>180</v>
      </c>
      <c r="I17" s="264">
        <f t="shared" si="1"/>
        <v>1.5956032266643029E-2</v>
      </c>
      <c r="J17" s="315"/>
      <c r="K17" s="272"/>
      <c r="N17" s="9" t="s">
        <v>159</v>
      </c>
    </row>
    <row r="18" spans="3:14" x14ac:dyDescent="0.25">
      <c r="C18" s="312" t="s">
        <v>134</v>
      </c>
      <c r="D18" s="309">
        <v>87</v>
      </c>
      <c r="E18" s="311">
        <v>0.01</v>
      </c>
      <c r="F18" s="309">
        <v>16</v>
      </c>
      <c r="G18" s="316">
        <f t="shared" ref="G18" si="5">F18/$F$42</f>
        <v>3.9810898233391392E-3</v>
      </c>
      <c r="H18" s="277"/>
      <c r="I18" s="264"/>
      <c r="J18" s="315">
        <f>D18/(D18+F18)</f>
        <v>0.84466019417475724</v>
      </c>
      <c r="K18" s="272"/>
      <c r="N18" s="9" t="s">
        <v>157</v>
      </c>
    </row>
    <row r="19" spans="3:14" x14ac:dyDescent="0.25">
      <c r="C19" s="312"/>
      <c r="D19" s="309"/>
      <c r="E19" s="309"/>
      <c r="F19" s="309">
        <v>16</v>
      </c>
      <c r="G19" s="316"/>
      <c r="H19" s="277">
        <f t="shared" si="0"/>
        <v>103</v>
      </c>
      <c r="I19" s="264">
        <f t="shared" si="1"/>
        <v>9.1303962414679557E-3</v>
      </c>
      <c r="J19" s="315"/>
      <c r="K19" s="272"/>
      <c r="N19" s="9" t="s">
        <v>158</v>
      </c>
    </row>
    <row r="20" spans="3:14" ht="14.45" customHeight="1" x14ac:dyDescent="0.25">
      <c r="C20" s="246"/>
      <c r="D20" s="309">
        <v>69</v>
      </c>
      <c r="E20" s="311">
        <v>0.01</v>
      </c>
      <c r="F20" s="309">
        <v>80</v>
      </c>
      <c r="G20" s="315">
        <f>F20/$F$42</f>
        <v>1.9905449116695697E-2</v>
      </c>
      <c r="H20" s="277"/>
      <c r="I20" s="264"/>
      <c r="J20" s="315">
        <f>D20/(D20+F20)</f>
        <v>0.46308724832214765</v>
      </c>
      <c r="K20" s="272"/>
      <c r="N20" s="9" t="s">
        <v>160</v>
      </c>
    </row>
    <row r="21" spans="3:14" ht="14.45" customHeight="1" x14ac:dyDescent="0.25">
      <c r="C21" s="246" t="s">
        <v>135</v>
      </c>
      <c r="D21" s="309"/>
      <c r="E21" s="309"/>
      <c r="F21" s="309">
        <v>80</v>
      </c>
      <c r="G21" s="315"/>
      <c r="H21" s="277">
        <f t="shared" si="0"/>
        <v>149</v>
      </c>
      <c r="I21" s="264">
        <f t="shared" si="1"/>
        <v>1.3208048931832285E-2</v>
      </c>
      <c r="J21" s="315"/>
      <c r="K21" s="272"/>
      <c r="N21" s="9" t="s">
        <v>161</v>
      </c>
    </row>
    <row r="22" spans="3:14" x14ac:dyDescent="0.25">
      <c r="C22" s="312" t="s">
        <v>130</v>
      </c>
      <c r="D22" s="309">
        <v>59</v>
      </c>
      <c r="E22" s="311">
        <v>0.01</v>
      </c>
      <c r="F22" s="309">
        <v>31</v>
      </c>
      <c r="G22" s="315">
        <f>F22/$F$42</f>
        <v>7.7133615327195822E-3</v>
      </c>
      <c r="H22" s="277"/>
      <c r="I22" s="264"/>
      <c r="J22" s="315">
        <f>D22/(D22+F22)</f>
        <v>0.65555555555555556</v>
      </c>
      <c r="K22" s="272"/>
    </row>
    <row r="23" spans="3:14" x14ac:dyDescent="0.25">
      <c r="C23" s="312"/>
      <c r="D23" s="309"/>
      <c r="E23" s="309"/>
      <c r="F23" s="309"/>
      <c r="G23" s="315"/>
      <c r="H23" s="277">
        <f t="shared" si="0"/>
        <v>90</v>
      </c>
      <c r="I23" s="264">
        <f t="shared" si="1"/>
        <v>7.9780161333215145E-3</v>
      </c>
      <c r="J23" s="315"/>
      <c r="K23" s="272"/>
      <c r="N23" s="121" t="s">
        <v>162</v>
      </c>
    </row>
    <row r="24" spans="3:14" x14ac:dyDescent="0.25">
      <c r="C24" s="325" t="s">
        <v>131</v>
      </c>
      <c r="D24" s="309">
        <v>28</v>
      </c>
      <c r="E24" s="324">
        <v>4.0000000000000001E-3</v>
      </c>
      <c r="F24" s="309">
        <v>12</v>
      </c>
      <c r="G24" s="316">
        <f t="shared" ref="G24" si="6">F24/$F$42</f>
        <v>2.9858173675043542E-3</v>
      </c>
      <c r="H24" s="277"/>
      <c r="I24" s="264"/>
      <c r="J24" s="257"/>
      <c r="K24" s="273"/>
      <c r="N24" s="9" t="s">
        <v>163</v>
      </c>
    </row>
    <row r="25" spans="3:14" x14ac:dyDescent="0.25">
      <c r="C25" s="325"/>
      <c r="D25" s="309"/>
      <c r="E25" s="324"/>
      <c r="F25" s="309"/>
      <c r="G25" s="316"/>
      <c r="H25" s="277">
        <f t="shared" si="0"/>
        <v>40</v>
      </c>
      <c r="I25" s="265">
        <f t="shared" si="1"/>
        <v>3.5457849481428951E-3</v>
      </c>
      <c r="J25" s="242">
        <f>D24/(D24+F24)</f>
        <v>0.7</v>
      </c>
      <c r="K25" s="272"/>
      <c r="N25" s="9" t="s">
        <v>164</v>
      </c>
    </row>
    <row r="26" spans="3:14" x14ac:dyDescent="0.25">
      <c r="C26" s="325" t="s">
        <v>132</v>
      </c>
      <c r="D26" s="241"/>
      <c r="E26" s="247"/>
      <c r="F26" s="241"/>
      <c r="G26" s="315"/>
      <c r="H26" s="277"/>
      <c r="I26" s="277"/>
      <c r="J26" s="257"/>
      <c r="K26" s="273"/>
      <c r="N26" s="9" t="s">
        <v>165</v>
      </c>
    </row>
    <row r="27" spans="3:14" x14ac:dyDescent="0.25">
      <c r="C27" s="325"/>
      <c r="D27" s="243">
        <v>21</v>
      </c>
      <c r="E27" s="248">
        <v>3.0000000000000001E-3</v>
      </c>
      <c r="F27" s="256" t="s">
        <v>144</v>
      </c>
      <c r="G27" s="315"/>
      <c r="H27" s="277"/>
      <c r="I27" s="277"/>
      <c r="J27" s="257"/>
      <c r="K27" s="273"/>
      <c r="N27" s="9" t="s">
        <v>166</v>
      </c>
    </row>
    <row r="28" spans="3:14" x14ac:dyDescent="0.25">
      <c r="C28" s="312" t="s">
        <v>136</v>
      </c>
      <c r="D28" s="309">
        <v>16</v>
      </c>
      <c r="E28" s="324">
        <v>2E-3</v>
      </c>
      <c r="F28" s="241"/>
      <c r="G28" s="315"/>
      <c r="H28" s="277"/>
      <c r="I28" s="277"/>
      <c r="J28" s="257"/>
      <c r="K28" s="273"/>
      <c r="N28" s="9" t="s">
        <v>167</v>
      </c>
    </row>
    <row r="29" spans="3:14" x14ac:dyDescent="0.25">
      <c r="C29" s="312"/>
      <c r="D29" s="309"/>
      <c r="E29" s="324"/>
      <c r="F29" s="256" t="s">
        <v>144</v>
      </c>
      <c r="G29" s="315"/>
      <c r="H29" s="277"/>
      <c r="I29" s="277"/>
      <c r="J29" s="257"/>
      <c r="K29" s="273"/>
      <c r="N29" s="9" t="s">
        <v>168</v>
      </c>
    </row>
    <row r="30" spans="3:14" x14ac:dyDescent="0.25">
      <c r="C30" s="312" t="s">
        <v>137</v>
      </c>
      <c r="D30" s="309">
        <v>13</v>
      </c>
      <c r="E30" s="324">
        <v>2E-3</v>
      </c>
      <c r="F30" s="241"/>
      <c r="G30" s="315"/>
      <c r="H30" s="277"/>
      <c r="I30" s="277"/>
      <c r="J30" s="257"/>
      <c r="K30" s="273"/>
      <c r="N30" s="9" t="s">
        <v>169</v>
      </c>
    </row>
    <row r="31" spans="3:14" x14ac:dyDescent="0.25">
      <c r="C31" s="312"/>
      <c r="D31" s="309">
        <v>13</v>
      </c>
      <c r="E31" s="324">
        <v>0.2</v>
      </c>
      <c r="F31" s="256" t="s">
        <v>144</v>
      </c>
      <c r="G31" s="315"/>
      <c r="H31" s="277"/>
      <c r="I31" s="277"/>
      <c r="J31" s="257"/>
      <c r="K31" s="273"/>
    </row>
    <row r="32" spans="3:14" ht="30.75" customHeight="1" x14ac:dyDescent="0.25">
      <c r="C32" s="312" t="s">
        <v>138</v>
      </c>
      <c r="D32" s="309">
        <v>11</v>
      </c>
      <c r="E32" s="324">
        <v>2E-3</v>
      </c>
      <c r="F32" s="309">
        <v>13</v>
      </c>
      <c r="G32" s="316">
        <f>F32/$F$42</f>
        <v>3.2346354814630504E-3</v>
      </c>
      <c r="H32" s="277"/>
      <c r="I32" s="277"/>
      <c r="J32" s="257"/>
      <c r="K32" s="273"/>
    </row>
    <row r="33" spans="2:11" ht="15" customHeight="1" x14ac:dyDescent="0.25">
      <c r="C33" s="312"/>
      <c r="D33" s="309"/>
      <c r="E33" s="324"/>
      <c r="F33" s="309"/>
      <c r="G33" s="316"/>
      <c r="H33" s="277">
        <f t="shared" si="0"/>
        <v>24</v>
      </c>
      <c r="I33" s="265">
        <f>H33/$H$42</f>
        <v>2.1274709688857371E-3</v>
      </c>
      <c r="J33" s="242">
        <f>D32/(D32+F32)</f>
        <v>0.45833333333333331</v>
      </c>
      <c r="K33" s="272"/>
    </row>
    <row r="34" spans="2:11" x14ac:dyDescent="0.25">
      <c r="C34" s="312" t="s">
        <v>139</v>
      </c>
      <c r="D34" s="309">
        <v>59</v>
      </c>
      <c r="E34" s="311">
        <v>0.01</v>
      </c>
      <c r="F34" s="309">
        <v>26</v>
      </c>
      <c r="G34" s="316">
        <f>F34/$F$42</f>
        <v>6.4692709629261009E-3</v>
      </c>
      <c r="H34" s="277"/>
      <c r="I34" s="265"/>
      <c r="J34" s="257"/>
      <c r="K34" s="273"/>
    </row>
    <row r="35" spans="2:11" x14ac:dyDescent="0.25">
      <c r="C35" s="312"/>
      <c r="D35" s="309"/>
      <c r="E35" s="311"/>
      <c r="F35" s="309"/>
      <c r="G35" s="316"/>
      <c r="H35" s="277">
        <f t="shared" si="0"/>
        <v>85</v>
      </c>
      <c r="I35" s="265">
        <f t="shared" ref="I35:I40" si="7">H35/$H$42</f>
        <v>7.5347930148036519E-3</v>
      </c>
      <c r="J35" s="242">
        <f>D34/(D34+F34)</f>
        <v>0.69411764705882351</v>
      </c>
      <c r="K35" s="272"/>
    </row>
    <row r="36" spans="2:11" x14ac:dyDescent="0.25">
      <c r="C36" s="312" t="s">
        <v>145</v>
      </c>
      <c r="D36" s="244"/>
      <c r="E36" s="245"/>
      <c r="F36" s="244"/>
      <c r="G36" s="261"/>
      <c r="H36" s="277"/>
      <c r="I36" s="265"/>
      <c r="J36" s="242"/>
      <c r="K36" s="272"/>
    </row>
    <row r="37" spans="2:11" x14ac:dyDescent="0.25">
      <c r="C37" s="312"/>
      <c r="D37" s="244"/>
      <c r="E37" s="245"/>
      <c r="F37" s="244">
        <v>61</v>
      </c>
      <c r="G37" s="261"/>
      <c r="H37" s="277">
        <f>D37+F37</f>
        <v>61</v>
      </c>
      <c r="I37" s="265"/>
      <c r="J37" s="242"/>
      <c r="K37" s="272"/>
    </row>
    <row r="38" spans="2:11" x14ac:dyDescent="0.25">
      <c r="C38" s="314" t="s">
        <v>140</v>
      </c>
      <c r="D38" s="309">
        <v>253</v>
      </c>
      <c r="E38" s="311">
        <f>D38/D42</f>
        <v>3.4838887358854313E-2</v>
      </c>
      <c r="F38" s="313">
        <v>1383</v>
      </c>
      <c r="G38" s="310">
        <f>F38/$F$42</f>
        <v>0.34411545160487683</v>
      </c>
      <c r="I38" s="265"/>
      <c r="J38" s="257"/>
      <c r="K38" s="273"/>
    </row>
    <row r="39" spans="2:11" x14ac:dyDescent="0.25">
      <c r="C39" s="314"/>
      <c r="D39" s="309"/>
      <c r="E39" s="311"/>
      <c r="F39" s="309">
        <v>1383</v>
      </c>
      <c r="G39" s="310"/>
      <c r="H39" s="277">
        <f>D38+F38</f>
        <v>1636</v>
      </c>
      <c r="I39" s="263">
        <f t="shared" si="7"/>
        <v>0.14502260437904441</v>
      </c>
      <c r="J39" s="242">
        <f>D38/(D38+F38)</f>
        <v>0.15464547677261614</v>
      </c>
      <c r="K39" s="272"/>
    </row>
    <row r="40" spans="2:11" x14ac:dyDescent="0.25">
      <c r="C40" s="249" t="s">
        <v>172</v>
      </c>
      <c r="D40" s="258">
        <v>178</v>
      </c>
      <c r="E40" s="282">
        <f>D40/D42</f>
        <v>2.4511153952079315E-2</v>
      </c>
      <c r="F40" s="259">
        <v>361</v>
      </c>
      <c r="G40" s="280">
        <f>F40/$F$42</f>
        <v>8.9823339139089325E-2</v>
      </c>
      <c r="H40" s="278">
        <f>D40+F40</f>
        <v>539</v>
      </c>
      <c r="I40" s="280">
        <f t="shared" si="7"/>
        <v>4.7779452176225513E-2</v>
      </c>
      <c r="J40" s="260">
        <f>D40/(D40+F40)</f>
        <v>0.33024118738404451</v>
      </c>
      <c r="K40" s="274"/>
    </row>
    <row r="41" spans="2:11" ht="15.75" thickBot="1" x14ac:dyDescent="0.3">
      <c r="C41" s="241"/>
      <c r="D41" s="250"/>
      <c r="E41" s="281"/>
      <c r="F41" s="247"/>
      <c r="G41" s="280"/>
      <c r="H41" s="255"/>
      <c r="I41" s="264"/>
      <c r="J41" s="241"/>
      <c r="K41" s="117"/>
    </row>
    <row r="42" spans="2:11" ht="15.75" thickBot="1" x14ac:dyDescent="0.3">
      <c r="B42" s="251"/>
      <c r="C42" s="231" t="s">
        <v>0</v>
      </c>
      <c r="D42" s="253">
        <v>7262</v>
      </c>
      <c r="E42" s="254">
        <v>1</v>
      </c>
      <c r="F42" s="253">
        <v>4019</v>
      </c>
      <c r="G42" s="254">
        <v>1</v>
      </c>
      <c r="H42" s="279">
        <f>D42+F42</f>
        <v>11281</v>
      </c>
      <c r="I42" s="279"/>
      <c r="J42" s="254">
        <f>D42/(D42+F42)</f>
        <v>0.64373725733534259</v>
      </c>
      <c r="K42" s="275"/>
    </row>
    <row r="43" spans="2:11" x14ac:dyDescent="0.25">
      <c r="C43" s="306" t="s">
        <v>122</v>
      </c>
      <c r="D43" s="306"/>
      <c r="E43" s="306"/>
      <c r="F43" s="306"/>
      <c r="G43" s="306"/>
      <c r="H43" s="237"/>
    </row>
    <row r="44" spans="2:11" x14ac:dyDescent="0.25">
      <c r="C44" s="240" t="s">
        <v>174</v>
      </c>
    </row>
    <row r="45" spans="2:11" x14ac:dyDescent="0.25">
      <c r="C45" s="299" t="s">
        <v>171</v>
      </c>
      <c r="D45" s="299"/>
      <c r="E45" s="299"/>
      <c r="F45" s="299"/>
      <c r="G45" s="299"/>
      <c r="H45" s="299"/>
    </row>
    <row r="47" spans="2:11" ht="15.75" thickBot="1" x14ac:dyDescent="0.3"/>
    <row r="48" spans="2:11" x14ac:dyDescent="0.25">
      <c r="C48" s="300" t="s">
        <v>175</v>
      </c>
      <c r="D48" s="301"/>
      <c r="E48" s="301"/>
      <c r="F48" s="301"/>
      <c r="G48" s="302"/>
    </row>
    <row r="49" spans="3:7" x14ac:dyDescent="0.25">
      <c r="C49" s="303"/>
      <c r="D49" s="304"/>
      <c r="E49" s="304"/>
      <c r="F49" s="304"/>
      <c r="G49" s="305"/>
    </row>
    <row r="50" spans="3:7" x14ac:dyDescent="0.25">
      <c r="C50" s="303"/>
      <c r="D50" s="304"/>
      <c r="E50" s="304"/>
      <c r="F50" s="304"/>
      <c r="G50" s="305"/>
    </row>
    <row r="51" spans="3:7" x14ac:dyDescent="0.25">
      <c r="C51" s="303"/>
      <c r="D51" s="304"/>
      <c r="E51" s="304"/>
      <c r="F51" s="304"/>
      <c r="G51" s="305"/>
    </row>
    <row r="52" spans="3:7" x14ac:dyDescent="0.25">
      <c r="C52" s="303"/>
      <c r="D52" s="304"/>
      <c r="E52" s="304"/>
      <c r="F52" s="304"/>
      <c r="G52" s="305"/>
    </row>
    <row r="53" spans="3:7" x14ac:dyDescent="0.25">
      <c r="C53" s="303"/>
      <c r="D53" s="304"/>
      <c r="E53" s="304"/>
      <c r="F53" s="304"/>
      <c r="G53" s="305"/>
    </row>
    <row r="54" spans="3:7" x14ac:dyDescent="0.25">
      <c r="C54" s="303"/>
      <c r="D54" s="304"/>
      <c r="E54" s="304"/>
      <c r="F54" s="304"/>
      <c r="G54" s="305"/>
    </row>
    <row r="55" spans="3:7" x14ac:dyDescent="0.25">
      <c r="C55" s="303"/>
      <c r="D55" s="304"/>
      <c r="E55" s="304"/>
      <c r="F55" s="304"/>
      <c r="G55" s="305"/>
    </row>
    <row r="56" spans="3:7" x14ac:dyDescent="0.25">
      <c r="C56" s="303"/>
      <c r="D56" s="304"/>
      <c r="E56" s="304"/>
      <c r="F56" s="304"/>
      <c r="G56" s="305"/>
    </row>
    <row r="57" spans="3:7" x14ac:dyDescent="0.25">
      <c r="C57" s="303"/>
      <c r="D57" s="304"/>
      <c r="E57" s="304"/>
      <c r="F57" s="304"/>
      <c r="G57" s="305"/>
    </row>
    <row r="58" spans="3:7" x14ac:dyDescent="0.25">
      <c r="C58" s="303"/>
      <c r="D58" s="304"/>
      <c r="E58" s="304"/>
      <c r="F58" s="304"/>
      <c r="G58" s="305"/>
    </row>
    <row r="59" spans="3:7" x14ac:dyDescent="0.25">
      <c r="C59" s="303"/>
      <c r="D59" s="304"/>
      <c r="E59" s="304"/>
      <c r="F59" s="304"/>
      <c r="G59" s="305"/>
    </row>
    <row r="60" spans="3:7" x14ac:dyDescent="0.25">
      <c r="C60" s="303"/>
      <c r="D60" s="304"/>
      <c r="E60" s="304"/>
      <c r="F60" s="304"/>
      <c r="G60" s="305"/>
    </row>
    <row r="61" spans="3:7" x14ac:dyDescent="0.25">
      <c r="C61" s="303"/>
      <c r="D61" s="304"/>
      <c r="E61" s="304"/>
      <c r="F61" s="304"/>
      <c r="G61" s="305"/>
    </row>
    <row r="62" spans="3:7" x14ac:dyDescent="0.25">
      <c r="C62" s="303"/>
      <c r="D62" s="304"/>
      <c r="E62" s="304"/>
      <c r="F62" s="304"/>
      <c r="G62" s="305"/>
    </row>
    <row r="63" spans="3:7" x14ac:dyDescent="0.25">
      <c r="C63" s="303"/>
      <c r="D63" s="304"/>
      <c r="E63" s="304"/>
      <c r="F63" s="304"/>
      <c r="G63" s="305"/>
    </row>
    <row r="64" spans="3:7" x14ac:dyDescent="0.25">
      <c r="C64" s="303"/>
      <c r="D64" s="304"/>
      <c r="E64" s="304"/>
      <c r="F64" s="304"/>
      <c r="G64" s="305"/>
    </row>
    <row r="65" spans="2:7" x14ac:dyDescent="0.25">
      <c r="C65" s="303"/>
      <c r="D65" s="304"/>
      <c r="E65" s="304"/>
      <c r="F65" s="304"/>
      <c r="G65" s="305"/>
    </row>
    <row r="66" spans="2:7" x14ac:dyDescent="0.25">
      <c r="C66" s="303"/>
      <c r="D66" s="304"/>
      <c r="E66" s="304"/>
      <c r="F66" s="304"/>
      <c r="G66" s="305"/>
    </row>
    <row r="67" spans="2:7" x14ac:dyDescent="0.25">
      <c r="C67" s="303"/>
      <c r="D67" s="304"/>
      <c r="E67" s="304"/>
      <c r="F67" s="304"/>
      <c r="G67" s="305"/>
    </row>
    <row r="68" spans="2:7" x14ac:dyDescent="0.25">
      <c r="C68" s="303"/>
      <c r="D68" s="304"/>
      <c r="E68" s="304"/>
      <c r="F68" s="304"/>
      <c r="G68" s="305"/>
    </row>
    <row r="69" spans="2:7" x14ac:dyDescent="0.25">
      <c r="C69" s="303"/>
      <c r="D69" s="304"/>
      <c r="E69" s="304"/>
      <c r="F69" s="304"/>
      <c r="G69" s="305"/>
    </row>
    <row r="70" spans="2:7" x14ac:dyDescent="0.25">
      <c r="C70" s="303"/>
      <c r="D70" s="304"/>
      <c r="E70" s="304"/>
      <c r="F70" s="304"/>
      <c r="G70" s="305"/>
    </row>
    <row r="71" spans="2:7" x14ac:dyDescent="0.25">
      <c r="C71" s="303"/>
      <c r="D71" s="304"/>
      <c r="E71" s="304"/>
      <c r="F71" s="304"/>
      <c r="G71" s="305"/>
    </row>
    <row r="72" spans="2:7" x14ac:dyDescent="0.25">
      <c r="C72" s="303"/>
      <c r="D72" s="304"/>
      <c r="E72" s="304"/>
      <c r="F72" s="304"/>
      <c r="G72" s="305"/>
    </row>
    <row r="73" spans="2:7" x14ac:dyDescent="0.25">
      <c r="C73" s="303"/>
      <c r="D73" s="304"/>
      <c r="E73" s="304"/>
      <c r="F73" s="304"/>
      <c r="G73" s="305"/>
    </row>
    <row r="74" spans="2:7" ht="15.75" thickBot="1" x14ac:dyDescent="0.3">
      <c r="C74" s="326"/>
      <c r="D74" s="327"/>
      <c r="E74" s="327"/>
      <c r="F74" s="327"/>
      <c r="G74" s="328"/>
    </row>
    <row r="75" spans="2:7" x14ac:dyDescent="0.25">
      <c r="B75" s="252"/>
    </row>
  </sheetData>
  <mergeCells count="97">
    <mergeCell ref="R6:R7"/>
    <mergeCell ref="Q6:Q7"/>
    <mergeCell ref="C48:G74"/>
    <mergeCell ref="N6:N7"/>
    <mergeCell ref="O6:O7"/>
    <mergeCell ref="P6:P7"/>
    <mergeCell ref="C24:C25"/>
    <mergeCell ref="D24:D25"/>
    <mergeCell ref="E24:E25"/>
    <mergeCell ref="C22:C23"/>
    <mergeCell ref="C14:C15"/>
    <mergeCell ref="D14:D15"/>
    <mergeCell ref="E14:E15"/>
    <mergeCell ref="C16:C17"/>
    <mergeCell ref="D16:D17"/>
    <mergeCell ref="E16:E17"/>
    <mergeCell ref="S6:S7"/>
    <mergeCell ref="C32:C33"/>
    <mergeCell ref="D32:D33"/>
    <mergeCell ref="E32:E33"/>
    <mergeCell ref="C34:C35"/>
    <mergeCell ref="D34:D35"/>
    <mergeCell ref="E34:E35"/>
    <mergeCell ref="C26:C27"/>
    <mergeCell ref="C28:C29"/>
    <mergeCell ref="D28:D29"/>
    <mergeCell ref="E28:E29"/>
    <mergeCell ref="C30:C31"/>
    <mergeCell ref="D30:D31"/>
    <mergeCell ref="E30:E31"/>
    <mergeCell ref="D22:D23"/>
    <mergeCell ref="E22:E23"/>
    <mergeCell ref="C18:C19"/>
    <mergeCell ref="D18:D19"/>
    <mergeCell ref="E18:E19"/>
    <mergeCell ref="D20:D21"/>
    <mergeCell ref="E20:E21"/>
    <mergeCell ref="C10:C11"/>
    <mergeCell ref="D10:D11"/>
    <mergeCell ref="E10:E11"/>
    <mergeCell ref="C12:C13"/>
    <mergeCell ref="D12:D13"/>
    <mergeCell ref="E12:E13"/>
    <mergeCell ref="B6:B7"/>
    <mergeCell ref="C6:C7"/>
    <mergeCell ref="D6:D7"/>
    <mergeCell ref="E6:E7"/>
    <mergeCell ref="C8:C9"/>
    <mergeCell ref="D8:D9"/>
    <mergeCell ref="E8:E9"/>
    <mergeCell ref="D1:I1"/>
    <mergeCell ref="F6:F7"/>
    <mergeCell ref="F8:F9"/>
    <mergeCell ref="G6:G7"/>
    <mergeCell ref="J6:J7"/>
    <mergeCell ref="J8:J9"/>
    <mergeCell ref="H6:H7"/>
    <mergeCell ref="F10:F11"/>
    <mergeCell ref="J10:J11"/>
    <mergeCell ref="F12:F13"/>
    <mergeCell ref="J12:J13"/>
    <mergeCell ref="F14:F15"/>
    <mergeCell ref="J14:J15"/>
    <mergeCell ref="G14:G15"/>
    <mergeCell ref="G12:G13"/>
    <mergeCell ref="F34:F35"/>
    <mergeCell ref="F16:F17"/>
    <mergeCell ref="J16:J17"/>
    <mergeCell ref="F18:F19"/>
    <mergeCell ref="J18:J19"/>
    <mergeCell ref="F20:F21"/>
    <mergeCell ref="J20:J21"/>
    <mergeCell ref="G28:G29"/>
    <mergeCell ref="G30:G31"/>
    <mergeCell ref="G32:G33"/>
    <mergeCell ref="G34:G35"/>
    <mergeCell ref="F22:F23"/>
    <mergeCell ref="G18:G19"/>
    <mergeCell ref="G16:G17"/>
    <mergeCell ref="J22:J23"/>
    <mergeCell ref="F24:F25"/>
    <mergeCell ref="F32:F33"/>
    <mergeCell ref="C43:G43"/>
    <mergeCell ref="C45:H45"/>
    <mergeCell ref="I6:I7"/>
    <mergeCell ref="G38:G39"/>
    <mergeCell ref="E38:E39"/>
    <mergeCell ref="C36:C37"/>
    <mergeCell ref="F38:F39"/>
    <mergeCell ref="C38:C39"/>
    <mergeCell ref="D38:D39"/>
    <mergeCell ref="G20:G21"/>
    <mergeCell ref="G22:G23"/>
    <mergeCell ref="G24:G25"/>
    <mergeCell ref="G26:G27"/>
    <mergeCell ref="G8:G9"/>
    <mergeCell ref="G10:G11"/>
  </mergeCells>
  <pageMargins left="0.25" right="0.25" top="0.75" bottom="0.75" header="0.3" footer="0.3"/>
  <pageSetup paperSize="9" scale="71" orientation="landscape" r:id="rId1"/>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Z90"/>
  <sheetViews>
    <sheetView topLeftCell="G1" zoomScale="90" zoomScaleNormal="90" workbookViewId="0">
      <selection activeCell="R6" sqref="R6"/>
    </sheetView>
  </sheetViews>
  <sheetFormatPr baseColWidth="10" defaultRowHeight="15" x14ac:dyDescent="0.25"/>
  <cols>
    <col min="1" max="1" width="11.42578125" style="9"/>
    <col min="2" max="2" width="82" bestFit="1" customWidth="1"/>
    <col min="3" max="8" width="15" style="9" customWidth="1"/>
    <col min="9" max="9" width="15" customWidth="1"/>
    <col min="10" max="17" width="11.42578125" customWidth="1"/>
    <col min="18" max="18" width="11.42578125" style="9" customWidth="1"/>
    <col min="19" max="20" width="11.42578125" customWidth="1"/>
    <col min="22" max="22" width="11.42578125" style="9"/>
  </cols>
  <sheetData>
    <row r="2" spans="2:23" ht="18.75" x14ac:dyDescent="0.3">
      <c r="B2" s="283" t="s">
        <v>76</v>
      </c>
      <c r="C2" s="283"/>
      <c r="D2" s="283"/>
      <c r="E2" s="283"/>
      <c r="F2" s="283"/>
      <c r="G2" s="283"/>
      <c r="H2" s="283"/>
      <c r="I2" s="283"/>
    </row>
    <row r="3" spans="2:23" s="9" customFormat="1" ht="18.75" x14ac:dyDescent="0.3">
      <c r="B3" s="283" t="s">
        <v>77</v>
      </c>
      <c r="C3" s="283"/>
      <c r="D3" s="283"/>
      <c r="E3" s="283"/>
      <c r="F3" s="283"/>
      <c r="G3" s="283"/>
      <c r="H3" s="283"/>
      <c r="I3" s="283"/>
    </row>
    <row r="4" spans="2:23" x14ac:dyDescent="0.25">
      <c r="B4" s="9"/>
    </row>
    <row r="5" spans="2:23" x14ac:dyDescent="0.25">
      <c r="B5" s="86"/>
      <c r="C5" s="21" t="s">
        <v>34</v>
      </c>
      <c r="D5" s="56" t="s">
        <v>35</v>
      </c>
      <c r="E5" s="56" t="s">
        <v>36</v>
      </c>
      <c r="F5" s="56" t="s">
        <v>37</v>
      </c>
      <c r="G5" s="56" t="s">
        <v>38</v>
      </c>
      <c r="H5" s="22" t="s">
        <v>39</v>
      </c>
      <c r="I5" s="18" t="s">
        <v>1</v>
      </c>
      <c r="J5" s="169" t="s">
        <v>93</v>
      </c>
      <c r="K5" s="169" t="s">
        <v>94</v>
      </c>
      <c r="L5" s="169" t="s">
        <v>95</v>
      </c>
      <c r="M5" s="169" t="s">
        <v>96</v>
      </c>
      <c r="N5" s="169" t="s">
        <v>97</v>
      </c>
      <c r="P5" s="169" t="s">
        <v>93</v>
      </c>
      <c r="Q5" s="169" t="s">
        <v>94</v>
      </c>
      <c r="R5" s="205" t="s">
        <v>99</v>
      </c>
      <c r="S5" s="169" t="s">
        <v>95</v>
      </c>
      <c r="T5" s="169" t="s">
        <v>96</v>
      </c>
      <c r="U5" s="169" t="s">
        <v>97</v>
      </c>
      <c r="V5" s="205" t="s">
        <v>100</v>
      </c>
      <c r="W5" s="169" t="s">
        <v>98</v>
      </c>
    </row>
    <row r="6" spans="2:23" x14ac:dyDescent="0.25">
      <c r="B6" s="90" t="s">
        <v>47</v>
      </c>
      <c r="C6" s="94" t="s">
        <v>43</v>
      </c>
      <c r="D6" s="100">
        <v>246</v>
      </c>
      <c r="E6" s="100">
        <v>448</v>
      </c>
      <c r="F6" s="100">
        <v>409</v>
      </c>
      <c r="G6" s="100">
        <v>405</v>
      </c>
      <c r="H6" s="95">
        <v>102</v>
      </c>
      <c r="I6" s="96">
        <v>1610</v>
      </c>
      <c r="J6" s="199">
        <f>D6/$D$27</f>
        <v>0.23631123919308358</v>
      </c>
      <c r="K6" s="199">
        <f>E6/$E$27</f>
        <v>0.17191097467382963</v>
      </c>
      <c r="L6" s="199">
        <f>F6/$F$27</f>
        <v>0.12300751879699248</v>
      </c>
      <c r="M6" s="199">
        <f>G6/$G$27</f>
        <v>0.10289634146341463</v>
      </c>
      <c r="N6" s="198">
        <f t="shared" ref="N6:N25" si="0">H6/$H$27</f>
        <v>6.8733153638814021E-2</v>
      </c>
      <c r="P6" s="200">
        <f>D6/$I6</f>
        <v>0.15279503105590062</v>
      </c>
      <c r="Q6" s="200">
        <f>E6/$I6</f>
        <v>0.27826086956521739</v>
      </c>
      <c r="R6" s="206">
        <f>P6+Q6</f>
        <v>0.43105590062111798</v>
      </c>
      <c r="S6" s="5">
        <f t="shared" ref="S6:S22" si="1">F6/$I6</f>
        <v>0.25403726708074537</v>
      </c>
      <c r="T6" s="5">
        <f t="shared" ref="T6:T22" si="2">G6/$I6</f>
        <v>0.25155279503105588</v>
      </c>
      <c r="U6" s="5">
        <f t="shared" ref="U6:U22" si="3">H6/$I6</f>
        <v>6.3354037267080748E-2</v>
      </c>
      <c r="V6" s="209">
        <f>T6+U6</f>
        <v>0.31490683229813665</v>
      </c>
      <c r="W6" s="5">
        <f t="shared" ref="W6:W22" si="4">I6/$I6</f>
        <v>1</v>
      </c>
    </row>
    <row r="7" spans="2:23" x14ac:dyDescent="0.25">
      <c r="B7" s="91" t="s">
        <v>48</v>
      </c>
      <c r="C7" s="26" t="s">
        <v>43</v>
      </c>
      <c r="D7" s="101">
        <v>75</v>
      </c>
      <c r="E7" s="101">
        <v>201</v>
      </c>
      <c r="F7" s="101">
        <v>294</v>
      </c>
      <c r="G7" s="101">
        <v>372</v>
      </c>
      <c r="H7" s="27">
        <v>159</v>
      </c>
      <c r="I7" s="28">
        <v>1101</v>
      </c>
      <c r="J7" s="5">
        <f t="shared" ref="J7:J27" si="5">D7/$D$27</f>
        <v>7.2046109510086456E-2</v>
      </c>
      <c r="K7" s="198">
        <f t="shared" ref="K7:K27" si="6">E7/$E$27</f>
        <v>7.7129700690713732E-2</v>
      </c>
      <c r="L7" s="198">
        <f t="shared" ref="L7:L27" si="7">F7/$F$27</f>
        <v>8.8421052631578942E-2</v>
      </c>
      <c r="M7" s="198">
        <f t="shared" ref="M7:M27" si="8">G7/$G$27</f>
        <v>9.451219512195122E-2</v>
      </c>
      <c r="N7" s="199">
        <f t="shared" si="0"/>
        <v>0.10714285714285714</v>
      </c>
      <c r="P7" s="5">
        <f>D7/$I7</f>
        <v>6.8119891008174394E-2</v>
      </c>
      <c r="Q7" s="5">
        <f t="shared" ref="Q7:Q22" si="9">E7/$I7</f>
        <v>0.18256130790190736</v>
      </c>
      <c r="R7" s="207">
        <f t="shared" ref="R7:R27" si="10">P7+Q7</f>
        <v>0.25068119891008178</v>
      </c>
      <c r="S7" s="5">
        <f t="shared" si="1"/>
        <v>0.2670299727520436</v>
      </c>
      <c r="T7" s="5">
        <f t="shared" si="2"/>
        <v>0.33787465940054495</v>
      </c>
      <c r="U7" s="5">
        <f t="shared" si="3"/>
        <v>0.1444141689373297</v>
      </c>
      <c r="V7" s="204">
        <f t="shared" ref="V7:V27" si="11">T7+U7</f>
        <v>0.48228882833787468</v>
      </c>
      <c r="W7" s="5">
        <f t="shared" si="4"/>
        <v>1</v>
      </c>
    </row>
    <row r="8" spans="2:23" x14ac:dyDescent="0.25">
      <c r="B8" s="91" t="s">
        <v>49</v>
      </c>
      <c r="C8" s="26" t="s">
        <v>43</v>
      </c>
      <c r="D8" s="101">
        <v>61</v>
      </c>
      <c r="E8" s="101">
        <v>177</v>
      </c>
      <c r="F8" s="101">
        <v>242</v>
      </c>
      <c r="G8" s="101">
        <v>343</v>
      </c>
      <c r="H8" s="27">
        <v>92</v>
      </c>
      <c r="I8" s="28">
        <v>915</v>
      </c>
      <c r="J8" s="5">
        <f t="shared" si="5"/>
        <v>5.8597502401536987E-2</v>
      </c>
      <c r="K8" s="198">
        <f t="shared" si="6"/>
        <v>6.792018419033001E-2</v>
      </c>
      <c r="L8" s="198">
        <f t="shared" si="7"/>
        <v>7.2781954887218045E-2</v>
      </c>
      <c r="M8" s="198">
        <f t="shared" si="8"/>
        <v>8.714430894308943E-2</v>
      </c>
      <c r="N8" s="198">
        <f t="shared" si="0"/>
        <v>6.1994609164420483E-2</v>
      </c>
      <c r="P8" s="5">
        <f t="shared" ref="P8:P27" si="12">D8/$I8</f>
        <v>6.6666666666666666E-2</v>
      </c>
      <c r="Q8" s="5">
        <f t="shared" si="9"/>
        <v>0.19344262295081968</v>
      </c>
      <c r="R8" s="207">
        <f t="shared" si="10"/>
        <v>0.26010928961748636</v>
      </c>
      <c r="S8" s="5">
        <f t="shared" si="1"/>
        <v>0.2644808743169399</v>
      </c>
      <c r="T8" s="5">
        <f t="shared" si="2"/>
        <v>0.37486338797814206</v>
      </c>
      <c r="U8" s="5">
        <f t="shared" si="3"/>
        <v>0.1005464480874317</v>
      </c>
      <c r="V8" s="204">
        <f t="shared" si="11"/>
        <v>0.47540983606557374</v>
      </c>
      <c r="W8" s="5">
        <f t="shared" si="4"/>
        <v>1</v>
      </c>
    </row>
    <row r="9" spans="2:23" x14ac:dyDescent="0.25">
      <c r="B9" s="91" t="s">
        <v>50</v>
      </c>
      <c r="C9" s="26" t="s">
        <v>43</v>
      </c>
      <c r="D9" s="101">
        <v>38</v>
      </c>
      <c r="E9" s="101">
        <v>124</v>
      </c>
      <c r="F9" s="101">
        <v>217</v>
      </c>
      <c r="G9" s="101">
        <v>221</v>
      </c>
      <c r="H9" s="27">
        <v>102</v>
      </c>
      <c r="I9" s="28">
        <v>702</v>
      </c>
      <c r="J9" s="5">
        <f t="shared" si="5"/>
        <v>3.6503362151777137E-2</v>
      </c>
      <c r="K9" s="198">
        <f t="shared" si="6"/>
        <v>4.7582501918649274E-2</v>
      </c>
      <c r="L9" s="198">
        <f t="shared" si="7"/>
        <v>6.5263157894736842E-2</v>
      </c>
      <c r="M9" s="198">
        <f t="shared" si="8"/>
        <v>5.6148373983739834E-2</v>
      </c>
      <c r="N9" s="198">
        <f t="shared" si="0"/>
        <v>6.8733153638814021E-2</v>
      </c>
      <c r="P9" s="5">
        <f t="shared" si="12"/>
        <v>5.4131054131054131E-2</v>
      </c>
      <c r="Q9" s="5">
        <f t="shared" si="9"/>
        <v>0.17663817663817663</v>
      </c>
      <c r="R9" s="207">
        <f t="shared" si="10"/>
        <v>0.23076923076923075</v>
      </c>
      <c r="S9" s="5">
        <f t="shared" si="1"/>
        <v>0.30911680911680911</v>
      </c>
      <c r="T9" s="5">
        <f t="shared" si="2"/>
        <v>0.31481481481481483</v>
      </c>
      <c r="U9" s="5">
        <f t="shared" si="3"/>
        <v>0.14529914529914531</v>
      </c>
      <c r="V9" s="204">
        <f t="shared" si="11"/>
        <v>0.46011396011396011</v>
      </c>
      <c r="W9" s="5">
        <f t="shared" si="4"/>
        <v>1</v>
      </c>
    </row>
    <row r="10" spans="2:23" x14ac:dyDescent="0.25">
      <c r="B10" s="91" t="s">
        <v>51</v>
      </c>
      <c r="C10" s="26" t="s">
        <v>43</v>
      </c>
      <c r="D10" s="101">
        <v>25</v>
      </c>
      <c r="E10" s="101">
        <v>93</v>
      </c>
      <c r="F10" s="101">
        <v>178</v>
      </c>
      <c r="G10" s="101">
        <v>266</v>
      </c>
      <c r="H10" s="27">
        <v>91</v>
      </c>
      <c r="I10" s="28">
        <v>653</v>
      </c>
      <c r="J10" s="5">
        <f t="shared" si="5"/>
        <v>2.4015369836695485E-2</v>
      </c>
      <c r="K10" s="198">
        <f t="shared" si="6"/>
        <v>3.568687643898695E-2</v>
      </c>
      <c r="L10" s="198">
        <f t="shared" si="7"/>
        <v>5.3533834586466163E-2</v>
      </c>
      <c r="M10" s="198">
        <f t="shared" si="8"/>
        <v>6.758130081300813E-2</v>
      </c>
      <c r="N10" s="198">
        <f t="shared" si="0"/>
        <v>6.1320754716981132E-2</v>
      </c>
      <c r="P10" s="5">
        <f t="shared" si="12"/>
        <v>3.8284839203675342E-2</v>
      </c>
      <c r="Q10" s="5">
        <f t="shared" si="9"/>
        <v>0.14241960183767227</v>
      </c>
      <c r="R10" s="209">
        <f t="shared" si="10"/>
        <v>0.18070444104134761</v>
      </c>
      <c r="S10" s="5">
        <f t="shared" si="1"/>
        <v>0.27258805513016843</v>
      </c>
      <c r="T10" s="200">
        <f t="shared" si="2"/>
        <v>0.40735068912710565</v>
      </c>
      <c r="U10" s="5">
        <f t="shared" si="3"/>
        <v>0.13935681470137826</v>
      </c>
      <c r="V10" s="206">
        <f t="shared" si="11"/>
        <v>0.54670750382848388</v>
      </c>
      <c r="W10" s="5">
        <f t="shared" si="4"/>
        <v>1</v>
      </c>
    </row>
    <row r="11" spans="2:23" x14ac:dyDescent="0.25">
      <c r="B11" s="91" t="s">
        <v>52</v>
      </c>
      <c r="C11" s="26" t="s">
        <v>43</v>
      </c>
      <c r="D11" s="101">
        <v>24</v>
      </c>
      <c r="E11" s="101">
        <v>132</v>
      </c>
      <c r="F11" s="101">
        <v>134</v>
      </c>
      <c r="G11" s="101">
        <v>202</v>
      </c>
      <c r="H11" s="27">
        <v>87</v>
      </c>
      <c r="I11" s="28">
        <v>579</v>
      </c>
      <c r="J11" s="5">
        <f t="shared" si="5"/>
        <v>2.3054755043227664E-2</v>
      </c>
      <c r="K11" s="198">
        <f t="shared" si="6"/>
        <v>5.0652340752110517E-2</v>
      </c>
      <c r="L11" s="198">
        <f t="shared" si="7"/>
        <v>4.0300751879699247E-2</v>
      </c>
      <c r="M11" s="198">
        <f t="shared" si="8"/>
        <v>5.1321138211382115E-2</v>
      </c>
      <c r="N11" s="198">
        <f t="shared" si="0"/>
        <v>5.8625336927223722E-2</v>
      </c>
      <c r="P11" s="5">
        <f t="shared" si="12"/>
        <v>4.145077720207254E-2</v>
      </c>
      <c r="Q11" s="5">
        <f t="shared" si="9"/>
        <v>0.22797927461139897</v>
      </c>
      <c r="R11" s="207">
        <f t="shared" si="10"/>
        <v>0.26943005181347152</v>
      </c>
      <c r="S11" s="5">
        <f t="shared" si="1"/>
        <v>0.23143350604490501</v>
      </c>
      <c r="T11" s="5">
        <f t="shared" si="2"/>
        <v>0.34887737478411052</v>
      </c>
      <c r="U11" s="5">
        <f t="shared" si="3"/>
        <v>0.15025906735751296</v>
      </c>
      <c r="V11" s="204">
        <f t="shared" si="11"/>
        <v>0.49913644214162345</v>
      </c>
      <c r="W11" s="5">
        <f t="shared" si="4"/>
        <v>1</v>
      </c>
    </row>
    <row r="12" spans="2:23" x14ac:dyDescent="0.25">
      <c r="B12" s="91" t="s">
        <v>53</v>
      </c>
      <c r="C12" s="26" t="s">
        <v>43</v>
      </c>
      <c r="D12" s="101">
        <v>107</v>
      </c>
      <c r="E12" s="101">
        <v>127</v>
      </c>
      <c r="F12" s="101">
        <v>139</v>
      </c>
      <c r="G12" s="101">
        <v>136</v>
      </c>
      <c r="H12" s="27">
        <v>52</v>
      </c>
      <c r="I12" s="28">
        <v>564</v>
      </c>
      <c r="J12" s="197">
        <f t="shared" si="5"/>
        <v>0.10278578290105668</v>
      </c>
      <c r="K12" s="198">
        <f t="shared" si="6"/>
        <v>4.8733691481197237E-2</v>
      </c>
      <c r="L12" s="198">
        <f t="shared" si="7"/>
        <v>4.180451127819549E-2</v>
      </c>
      <c r="M12" s="198">
        <f t="shared" si="8"/>
        <v>3.4552845528455285E-2</v>
      </c>
      <c r="N12" s="198">
        <f t="shared" si="0"/>
        <v>3.5040431266846361E-2</v>
      </c>
      <c r="P12" s="200">
        <f t="shared" si="12"/>
        <v>0.18971631205673758</v>
      </c>
      <c r="Q12" s="5">
        <f t="shared" si="9"/>
        <v>0.225177304964539</v>
      </c>
      <c r="R12" s="206">
        <f t="shared" si="10"/>
        <v>0.41489361702127658</v>
      </c>
      <c r="S12" s="5">
        <f t="shared" si="1"/>
        <v>0.24645390070921985</v>
      </c>
      <c r="T12" s="5">
        <f t="shared" si="2"/>
        <v>0.24113475177304963</v>
      </c>
      <c r="U12" s="5">
        <f t="shared" si="3"/>
        <v>9.2198581560283682E-2</v>
      </c>
      <c r="V12" s="209">
        <f t="shared" si="11"/>
        <v>0.33333333333333331</v>
      </c>
      <c r="W12" s="5">
        <f t="shared" si="4"/>
        <v>1</v>
      </c>
    </row>
    <row r="13" spans="2:23" x14ac:dyDescent="0.25">
      <c r="B13" s="91" t="s">
        <v>54</v>
      </c>
      <c r="C13" s="26" t="s">
        <v>43</v>
      </c>
      <c r="D13" s="101">
        <v>30</v>
      </c>
      <c r="E13" s="101">
        <v>116</v>
      </c>
      <c r="F13" s="101">
        <v>162</v>
      </c>
      <c r="G13" s="101">
        <v>174</v>
      </c>
      <c r="H13" s="27">
        <v>56</v>
      </c>
      <c r="I13" s="28">
        <v>538</v>
      </c>
      <c r="J13" s="5">
        <f t="shared" si="5"/>
        <v>2.8818443804034581E-2</v>
      </c>
      <c r="K13" s="198">
        <f t="shared" si="6"/>
        <v>4.4512663085188024E-2</v>
      </c>
      <c r="L13" s="198">
        <f t="shared" si="7"/>
        <v>4.8721804511278194E-2</v>
      </c>
      <c r="M13" s="198">
        <f t="shared" si="8"/>
        <v>4.4207317073170729E-2</v>
      </c>
      <c r="N13" s="198">
        <f t="shared" si="0"/>
        <v>3.7735849056603772E-2</v>
      </c>
      <c r="P13" s="5">
        <f t="shared" si="12"/>
        <v>5.5762081784386616E-2</v>
      </c>
      <c r="Q13" s="5">
        <f t="shared" si="9"/>
        <v>0.21561338289962825</v>
      </c>
      <c r="R13" s="207">
        <f t="shared" si="10"/>
        <v>0.27137546468401486</v>
      </c>
      <c r="S13" s="5">
        <f t="shared" si="1"/>
        <v>0.30111524163568776</v>
      </c>
      <c r="T13" s="5">
        <f t="shared" si="2"/>
        <v>0.32342007434944237</v>
      </c>
      <c r="U13" s="5">
        <f t="shared" si="3"/>
        <v>0.10408921933085502</v>
      </c>
      <c r="V13" s="204">
        <f t="shared" si="11"/>
        <v>0.42750929368029739</v>
      </c>
      <c r="W13" s="5">
        <f t="shared" si="4"/>
        <v>1</v>
      </c>
    </row>
    <row r="14" spans="2:23" x14ac:dyDescent="0.25">
      <c r="B14" s="91" t="s">
        <v>55</v>
      </c>
      <c r="C14" s="26" t="s">
        <v>43</v>
      </c>
      <c r="D14" s="101">
        <v>55</v>
      </c>
      <c r="E14" s="101">
        <v>105</v>
      </c>
      <c r="F14" s="101">
        <v>135</v>
      </c>
      <c r="G14" s="101">
        <v>145</v>
      </c>
      <c r="H14" s="27">
        <v>56</v>
      </c>
      <c r="I14" s="28">
        <v>498</v>
      </c>
      <c r="J14" s="5">
        <f t="shared" si="5"/>
        <v>5.2833813640730067E-2</v>
      </c>
      <c r="K14" s="198">
        <f t="shared" si="6"/>
        <v>4.0291634689178818E-2</v>
      </c>
      <c r="L14" s="198">
        <f t="shared" si="7"/>
        <v>4.06015037593985E-2</v>
      </c>
      <c r="M14" s="198">
        <f t="shared" si="8"/>
        <v>3.6839430894308946E-2</v>
      </c>
      <c r="N14" s="198">
        <f t="shared" si="0"/>
        <v>3.7735849056603772E-2</v>
      </c>
      <c r="P14" s="5">
        <f t="shared" si="12"/>
        <v>0.11044176706827309</v>
      </c>
      <c r="Q14" s="5">
        <f t="shared" si="9"/>
        <v>0.21084337349397592</v>
      </c>
      <c r="R14" s="207">
        <f t="shared" si="10"/>
        <v>0.32128514056224899</v>
      </c>
      <c r="S14" s="5">
        <f t="shared" si="1"/>
        <v>0.27108433734939757</v>
      </c>
      <c r="T14" s="5">
        <f t="shared" si="2"/>
        <v>0.29116465863453816</v>
      </c>
      <c r="U14" s="5">
        <f t="shared" si="3"/>
        <v>0.11244979919678715</v>
      </c>
      <c r="V14" s="204">
        <f t="shared" si="11"/>
        <v>0.40361445783132532</v>
      </c>
      <c r="W14" s="5">
        <f t="shared" si="4"/>
        <v>1</v>
      </c>
    </row>
    <row r="15" spans="2:23" x14ac:dyDescent="0.25">
      <c r="B15" s="91" t="s">
        <v>56</v>
      </c>
      <c r="C15" s="26" t="s">
        <v>43</v>
      </c>
      <c r="D15" s="101">
        <v>27</v>
      </c>
      <c r="E15" s="101">
        <v>97</v>
      </c>
      <c r="F15" s="101">
        <v>127</v>
      </c>
      <c r="G15" s="101">
        <v>131</v>
      </c>
      <c r="H15" s="27">
        <v>45</v>
      </c>
      <c r="I15" s="28">
        <v>427</v>
      </c>
      <c r="J15" s="5">
        <f t="shared" si="5"/>
        <v>2.5936599423631124E-2</v>
      </c>
      <c r="K15" s="198">
        <f t="shared" si="6"/>
        <v>3.7221795855717575E-2</v>
      </c>
      <c r="L15" s="198">
        <f t="shared" si="7"/>
        <v>3.8195488721804512E-2</v>
      </c>
      <c r="M15" s="198">
        <f t="shared" si="8"/>
        <v>3.3282520325203249E-2</v>
      </c>
      <c r="N15" s="198">
        <f t="shared" si="0"/>
        <v>3.0323450134770891E-2</v>
      </c>
      <c r="P15" s="5">
        <f t="shared" si="12"/>
        <v>6.323185011709602E-2</v>
      </c>
      <c r="Q15" s="5">
        <f t="shared" si="9"/>
        <v>0.22716627634660422</v>
      </c>
      <c r="R15" s="207">
        <f t="shared" si="10"/>
        <v>0.29039812646370022</v>
      </c>
      <c r="S15" s="5">
        <f t="shared" si="1"/>
        <v>0.29742388758782201</v>
      </c>
      <c r="T15" s="5">
        <f t="shared" si="2"/>
        <v>0.30679156908665106</v>
      </c>
      <c r="U15" s="5">
        <f t="shared" si="3"/>
        <v>0.1053864168618267</v>
      </c>
      <c r="V15" s="204">
        <f t="shared" si="11"/>
        <v>0.41217798594847777</v>
      </c>
      <c r="W15" s="5">
        <f t="shared" si="4"/>
        <v>1</v>
      </c>
    </row>
    <row r="16" spans="2:23" x14ac:dyDescent="0.25">
      <c r="B16" s="91" t="s">
        <v>57</v>
      </c>
      <c r="C16" s="26" t="s">
        <v>43</v>
      </c>
      <c r="D16" s="101">
        <v>11</v>
      </c>
      <c r="E16" s="101">
        <v>64</v>
      </c>
      <c r="F16" s="101">
        <v>82</v>
      </c>
      <c r="G16" s="101">
        <v>135</v>
      </c>
      <c r="H16" s="27">
        <v>43</v>
      </c>
      <c r="I16" s="28">
        <v>335</v>
      </c>
      <c r="J16" s="5">
        <f t="shared" si="5"/>
        <v>1.0566762728146013E-2</v>
      </c>
      <c r="K16" s="198">
        <f t="shared" si="6"/>
        <v>2.4558710667689946E-2</v>
      </c>
      <c r="L16" s="198">
        <f t="shared" si="7"/>
        <v>2.4661654135338346E-2</v>
      </c>
      <c r="M16" s="198">
        <f t="shared" si="8"/>
        <v>3.4298780487804881E-2</v>
      </c>
      <c r="N16" s="198">
        <f t="shared" si="0"/>
        <v>2.8975741239892182E-2</v>
      </c>
      <c r="P16" s="5">
        <f t="shared" si="12"/>
        <v>3.2835820895522387E-2</v>
      </c>
      <c r="Q16" s="5">
        <f t="shared" si="9"/>
        <v>0.19104477611940299</v>
      </c>
      <c r="R16" s="207">
        <f t="shared" si="10"/>
        <v>0.22388059701492538</v>
      </c>
      <c r="S16" s="5">
        <f t="shared" si="1"/>
        <v>0.24477611940298508</v>
      </c>
      <c r="T16" s="200">
        <f t="shared" si="2"/>
        <v>0.40298507462686567</v>
      </c>
      <c r="U16" s="5">
        <f t="shared" si="3"/>
        <v>0.12835820895522387</v>
      </c>
      <c r="V16" s="206">
        <f t="shared" si="11"/>
        <v>0.53134328358208949</v>
      </c>
      <c r="W16" s="5">
        <f t="shared" si="4"/>
        <v>1</v>
      </c>
    </row>
    <row r="17" spans="2:26" x14ac:dyDescent="0.25">
      <c r="B17" s="91" t="s">
        <v>58</v>
      </c>
      <c r="C17" s="26" t="s">
        <v>43</v>
      </c>
      <c r="D17" s="101">
        <v>24</v>
      </c>
      <c r="E17" s="101">
        <v>74</v>
      </c>
      <c r="F17" s="101">
        <v>83</v>
      </c>
      <c r="G17" s="101">
        <v>68</v>
      </c>
      <c r="H17" s="27">
        <v>23</v>
      </c>
      <c r="I17" s="28">
        <v>272</v>
      </c>
      <c r="J17" s="5">
        <f t="shared" si="5"/>
        <v>2.3054755043227664E-2</v>
      </c>
      <c r="K17" s="198">
        <f t="shared" si="6"/>
        <v>2.8396009209516501E-2</v>
      </c>
      <c r="L17" s="198">
        <f t="shared" si="7"/>
        <v>2.4962406015037596E-2</v>
      </c>
      <c r="M17" s="198">
        <f t="shared" si="8"/>
        <v>1.7276422764227643E-2</v>
      </c>
      <c r="N17" s="198">
        <f t="shared" si="0"/>
        <v>1.5498652291105121E-2</v>
      </c>
      <c r="P17" s="5">
        <f t="shared" si="12"/>
        <v>8.8235294117647065E-2</v>
      </c>
      <c r="Q17" s="200">
        <f t="shared" si="9"/>
        <v>0.27205882352941174</v>
      </c>
      <c r="R17" s="207">
        <f t="shared" si="10"/>
        <v>0.36029411764705882</v>
      </c>
      <c r="S17" s="5">
        <f t="shared" si="1"/>
        <v>0.30514705882352944</v>
      </c>
      <c r="T17" s="5">
        <f t="shared" si="2"/>
        <v>0.25</v>
      </c>
      <c r="U17" s="5">
        <f t="shared" si="3"/>
        <v>8.455882352941177E-2</v>
      </c>
      <c r="V17" s="209">
        <f t="shared" si="11"/>
        <v>0.3345588235294118</v>
      </c>
      <c r="W17" s="5">
        <f t="shared" si="4"/>
        <v>1</v>
      </c>
    </row>
    <row r="18" spans="2:26" x14ac:dyDescent="0.25">
      <c r="B18" s="91" t="s">
        <v>59</v>
      </c>
      <c r="C18" s="26" t="s">
        <v>43</v>
      </c>
      <c r="D18" s="101">
        <v>26</v>
      </c>
      <c r="E18" s="101">
        <v>66</v>
      </c>
      <c r="F18" s="101">
        <v>50</v>
      </c>
      <c r="G18" s="101">
        <v>61</v>
      </c>
      <c r="H18" s="27">
        <v>21</v>
      </c>
      <c r="I18" s="28">
        <v>224</v>
      </c>
      <c r="J18" s="5">
        <f t="shared" si="5"/>
        <v>2.4975984630163303E-2</v>
      </c>
      <c r="K18" s="198">
        <f t="shared" si="6"/>
        <v>2.5326170376055258E-2</v>
      </c>
      <c r="L18" s="198">
        <f t="shared" si="7"/>
        <v>1.5037593984962405E-2</v>
      </c>
      <c r="M18" s="198">
        <f t="shared" si="8"/>
        <v>1.5497967479674796E-2</v>
      </c>
      <c r="N18" s="198">
        <f t="shared" si="0"/>
        <v>1.4150943396226415E-2</v>
      </c>
      <c r="P18" s="5">
        <f t="shared" si="12"/>
        <v>0.11607142857142858</v>
      </c>
      <c r="Q18" s="200">
        <f t="shared" si="9"/>
        <v>0.29464285714285715</v>
      </c>
      <c r="R18" s="206">
        <f t="shared" si="10"/>
        <v>0.4107142857142857</v>
      </c>
      <c r="S18" s="5">
        <f t="shared" si="1"/>
        <v>0.22321428571428573</v>
      </c>
      <c r="T18" s="5">
        <f t="shared" si="2"/>
        <v>0.27232142857142855</v>
      </c>
      <c r="U18" s="5">
        <f t="shared" si="3"/>
        <v>9.375E-2</v>
      </c>
      <c r="V18" s="204">
        <f t="shared" si="11"/>
        <v>0.36607142857142855</v>
      </c>
      <c r="W18" s="5">
        <f t="shared" si="4"/>
        <v>1</v>
      </c>
    </row>
    <row r="19" spans="2:26" x14ac:dyDescent="0.25">
      <c r="B19" s="91" t="s">
        <v>60</v>
      </c>
      <c r="C19" s="26" t="s">
        <v>43</v>
      </c>
      <c r="D19" s="101">
        <v>40</v>
      </c>
      <c r="E19" s="101">
        <v>54</v>
      </c>
      <c r="F19" s="101">
        <v>53</v>
      </c>
      <c r="G19" s="101">
        <v>65</v>
      </c>
      <c r="H19" s="27">
        <v>11</v>
      </c>
      <c r="I19" s="28">
        <v>223</v>
      </c>
      <c r="J19" s="5">
        <f t="shared" si="5"/>
        <v>3.8424591738712779E-2</v>
      </c>
      <c r="K19" s="198">
        <f t="shared" si="6"/>
        <v>2.0721412125863391E-2</v>
      </c>
      <c r="L19" s="198">
        <f t="shared" si="7"/>
        <v>1.593984962406015E-2</v>
      </c>
      <c r="M19" s="198">
        <f t="shared" si="8"/>
        <v>1.6514227642276422E-2</v>
      </c>
      <c r="N19" s="198">
        <f t="shared" si="0"/>
        <v>7.4123989218328841E-3</v>
      </c>
      <c r="P19" s="200">
        <f t="shared" si="12"/>
        <v>0.17937219730941703</v>
      </c>
      <c r="Q19" s="5">
        <f t="shared" si="9"/>
        <v>0.24215246636771301</v>
      </c>
      <c r="R19" s="206">
        <f t="shared" si="10"/>
        <v>0.42152466367713004</v>
      </c>
      <c r="S19" s="5">
        <f t="shared" si="1"/>
        <v>0.23766816143497757</v>
      </c>
      <c r="T19" s="5">
        <f t="shared" si="2"/>
        <v>0.2914798206278027</v>
      </c>
      <c r="U19" s="5">
        <f t="shared" si="3"/>
        <v>4.9327354260089683E-2</v>
      </c>
      <c r="V19" s="209">
        <f t="shared" si="11"/>
        <v>0.34080717488789236</v>
      </c>
      <c r="W19" s="5">
        <f t="shared" si="4"/>
        <v>1</v>
      </c>
    </row>
    <row r="20" spans="2:26" x14ac:dyDescent="0.25">
      <c r="B20" s="91" t="s">
        <v>61</v>
      </c>
      <c r="C20" s="26" t="s">
        <v>43</v>
      </c>
      <c r="D20" s="101">
        <v>32</v>
      </c>
      <c r="E20" s="101">
        <v>60</v>
      </c>
      <c r="F20" s="101">
        <v>60</v>
      </c>
      <c r="G20" s="101">
        <v>47</v>
      </c>
      <c r="H20" s="27">
        <v>14</v>
      </c>
      <c r="I20" s="28">
        <v>213</v>
      </c>
      <c r="J20" s="5">
        <f t="shared" si="5"/>
        <v>3.073967339097022E-2</v>
      </c>
      <c r="K20" s="198">
        <f t="shared" si="6"/>
        <v>2.3023791250959325E-2</v>
      </c>
      <c r="L20" s="198">
        <f t="shared" si="7"/>
        <v>1.8045112781954888E-2</v>
      </c>
      <c r="M20" s="198">
        <f t="shared" si="8"/>
        <v>1.1941056910569106E-2</v>
      </c>
      <c r="N20" s="198">
        <f t="shared" si="0"/>
        <v>9.433962264150943E-3</v>
      </c>
      <c r="P20" s="200">
        <f t="shared" si="12"/>
        <v>0.15023474178403756</v>
      </c>
      <c r="Q20" s="200">
        <f t="shared" si="9"/>
        <v>0.28169014084507044</v>
      </c>
      <c r="R20" s="206">
        <f t="shared" si="10"/>
        <v>0.431924882629108</v>
      </c>
      <c r="S20" s="5">
        <f t="shared" si="1"/>
        <v>0.28169014084507044</v>
      </c>
      <c r="T20" s="5">
        <f t="shared" si="2"/>
        <v>0.22065727699530516</v>
      </c>
      <c r="U20" s="5">
        <f t="shared" si="3"/>
        <v>6.5727699530516437E-2</v>
      </c>
      <c r="V20" s="209">
        <f t="shared" si="11"/>
        <v>0.28638497652582162</v>
      </c>
      <c r="W20" s="5">
        <f t="shared" si="4"/>
        <v>1</v>
      </c>
    </row>
    <row r="21" spans="2:26" x14ac:dyDescent="0.25">
      <c r="B21" s="91" t="s">
        <v>62</v>
      </c>
      <c r="C21" s="26" t="s">
        <v>43</v>
      </c>
      <c r="D21" s="101">
        <v>10</v>
      </c>
      <c r="E21" s="101">
        <v>26</v>
      </c>
      <c r="F21" s="101">
        <v>58</v>
      </c>
      <c r="G21" s="101">
        <v>72</v>
      </c>
      <c r="H21" s="27">
        <v>34</v>
      </c>
      <c r="I21" s="28">
        <v>200</v>
      </c>
      <c r="J21" s="5">
        <f t="shared" si="5"/>
        <v>9.6061479346781949E-3</v>
      </c>
      <c r="K21" s="198">
        <f t="shared" si="6"/>
        <v>9.9769762087490409E-3</v>
      </c>
      <c r="L21" s="198">
        <f t="shared" si="7"/>
        <v>1.744360902255639E-2</v>
      </c>
      <c r="M21" s="198">
        <f t="shared" si="8"/>
        <v>1.8292682926829267E-2</v>
      </c>
      <c r="N21" s="198">
        <f t="shared" si="0"/>
        <v>2.2911051212938006E-2</v>
      </c>
      <c r="P21" s="5">
        <f t="shared" si="12"/>
        <v>0.05</v>
      </c>
      <c r="Q21" s="5">
        <f t="shared" si="9"/>
        <v>0.13</v>
      </c>
      <c r="R21" s="209">
        <f t="shared" si="10"/>
        <v>0.18</v>
      </c>
      <c r="S21" s="5">
        <f t="shared" si="1"/>
        <v>0.28999999999999998</v>
      </c>
      <c r="T21" s="5">
        <f t="shared" si="2"/>
        <v>0.36</v>
      </c>
      <c r="U21" s="5">
        <f t="shared" si="3"/>
        <v>0.17</v>
      </c>
      <c r="V21" s="206">
        <f t="shared" si="11"/>
        <v>0.53</v>
      </c>
      <c r="W21" s="5">
        <f t="shared" si="4"/>
        <v>1</v>
      </c>
    </row>
    <row r="22" spans="2:26" x14ac:dyDescent="0.25">
      <c r="B22" s="91" t="s">
        <v>63</v>
      </c>
      <c r="C22" s="26" t="s">
        <v>43</v>
      </c>
      <c r="D22" s="101">
        <v>11</v>
      </c>
      <c r="E22" s="101">
        <v>36</v>
      </c>
      <c r="F22" s="101">
        <v>45</v>
      </c>
      <c r="G22" s="101">
        <v>48</v>
      </c>
      <c r="H22" s="27">
        <v>24</v>
      </c>
      <c r="I22" s="28">
        <v>164</v>
      </c>
      <c r="J22" s="5">
        <f t="shared" si="5"/>
        <v>1.0566762728146013E-2</v>
      </c>
      <c r="K22" s="198">
        <f t="shared" si="6"/>
        <v>1.3814274750575594E-2</v>
      </c>
      <c r="L22" s="198">
        <f t="shared" si="7"/>
        <v>1.3533834586466165E-2</v>
      </c>
      <c r="M22" s="198">
        <f t="shared" si="8"/>
        <v>1.2195121951219513E-2</v>
      </c>
      <c r="N22" s="198">
        <f t="shared" si="0"/>
        <v>1.6172506738544475E-2</v>
      </c>
      <c r="P22" s="5">
        <f t="shared" si="12"/>
        <v>6.7073170731707321E-2</v>
      </c>
      <c r="Q22" s="5">
        <f t="shared" si="9"/>
        <v>0.21951219512195122</v>
      </c>
      <c r="R22" s="207">
        <f t="shared" si="10"/>
        <v>0.28658536585365857</v>
      </c>
      <c r="S22" s="5">
        <f t="shared" si="1"/>
        <v>0.27439024390243905</v>
      </c>
      <c r="T22" s="5">
        <f t="shared" si="2"/>
        <v>0.29268292682926828</v>
      </c>
      <c r="U22" s="5">
        <f t="shared" si="3"/>
        <v>0.14634146341463414</v>
      </c>
      <c r="V22" s="204">
        <f t="shared" si="11"/>
        <v>0.43902439024390238</v>
      </c>
      <c r="W22" s="5">
        <f t="shared" si="4"/>
        <v>1</v>
      </c>
    </row>
    <row r="23" spans="2:26" x14ac:dyDescent="0.25">
      <c r="B23" s="91" t="s">
        <v>64</v>
      </c>
      <c r="C23" s="26" t="s">
        <v>43</v>
      </c>
      <c r="D23" s="101">
        <v>7</v>
      </c>
      <c r="E23" s="101">
        <v>33</v>
      </c>
      <c r="F23" s="101">
        <v>43</v>
      </c>
      <c r="G23" s="101">
        <v>59</v>
      </c>
      <c r="H23" s="27">
        <v>20</v>
      </c>
      <c r="I23" s="28">
        <v>162</v>
      </c>
      <c r="J23" s="5">
        <f t="shared" si="5"/>
        <v>6.7243035542747355E-3</v>
      </c>
      <c r="K23" s="198">
        <f t="shared" si="6"/>
        <v>1.2663085188027629E-2</v>
      </c>
      <c r="L23" s="198">
        <f t="shared" si="7"/>
        <v>1.2932330827067668E-2</v>
      </c>
      <c r="M23" s="198">
        <f t="shared" si="8"/>
        <v>1.4989837398373984E-2</v>
      </c>
      <c r="N23" s="198">
        <f t="shared" si="0"/>
        <v>1.3477088948787063E-2</v>
      </c>
      <c r="P23" s="5">
        <f t="shared" si="12"/>
        <v>4.3209876543209874E-2</v>
      </c>
      <c r="Q23" s="5">
        <f t="shared" ref="Q23:Q25" si="13">E23/$I23</f>
        <v>0.20370370370370369</v>
      </c>
      <c r="R23" s="207">
        <f t="shared" si="10"/>
        <v>0.24691358024691357</v>
      </c>
      <c r="S23" s="5">
        <f t="shared" ref="S23:S25" si="14">F23/$I23</f>
        <v>0.26543209876543211</v>
      </c>
      <c r="T23" s="5">
        <f t="shared" ref="T23:T25" si="15">G23/$I23</f>
        <v>0.36419753086419754</v>
      </c>
      <c r="U23" s="5">
        <f t="shared" ref="U23:U25" si="16">H23/$I23</f>
        <v>0.12345679012345678</v>
      </c>
      <c r="V23" s="204">
        <f t="shared" si="11"/>
        <v>0.48765432098765432</v>
      </c>
      <c r="W23" s="5">
        <f t="shared" ref="W23:W25" si="17">I23/$I23</f>
        <v>1</v>
      </c>
    </row>
    <row r="24" spans="2:26" x14ac:dyDescent="0.25">
      <c r="B24" s="91" t="s">
        <v>65</v>
      </c>
      <c r="C24" s="26" t="s">
        <v>43</v>
      </c>
      <c r="D24" s="101">
        <v>12</v>
      </c>
      <c r="E24" s="101">
        <v>49</v>
      </c>
      <c r="F24" s="101">
        <v>45</v>
      </c>
      <c r="G24" s="101">
        <v>33</v>
      </c>
      <c r="H24" s="27">
        <v>22</v>
      </c>
      <c r="I24" s="28">
        <v>161</v>
      </c>
      <c r="J24" s="5">
        <f t="shared" si="5"/>
        <v>1.1527377521613832E-2</v>
      </c>
      <c r="K24" s="198">
        <f t="shared" si="6"/>
        <v>1.8802762854950115E-2</v>
      </c>
      <c r="L24" s="198">
        <f t="shared" si="7"/>
        <v>1.3533834586466165E-2</v>
      </c>
      <c r="M24" s="198">
        <f t="shared" si="8"/>
        <v>8.3841463414634151E-3</v>
      </c>
      <c r="N24" s="198">
        <f t="shared" si="0"/>
        <v>1.4824797843665768E-2</v>
      </c>
      <c r="P24" s="5">
        <f t="shared" si="12"/>
        <v>7.4534161490683232E-2</v>
      </c>
      <c r="Q24" s="200">
        <f t="shared" si="13"/>
        <v>0.30434782608695654</v>
      </c>
      <c r="R24" s="207">
        <f t="shared" si="10"/>
        <v>0.3788819875776398</v>
      </c>
      <c r="S24" s="5">
        <f t="shared" si="14"/>
        <v>0.27950310559006208</v>
      </c>
      <c r="T24" s="5">
        <f t="shared" si="15"/>
        <v>0.20496894409937888</v>
      </c>
      <c r="U24" s="5">
        <f t="shared" si="16"/>
        <v>0.13664596273291926</v>
      </c>
      <c r="V24" s="209">
        <f t="shared" si="11"/>
        <v>0.34161490683229812</v>
      </c>
      <c r="W24" s="5">
        <f t="shared" si="17"/>
        <v>1</v>
      </c>
    </row>
    <row r="25" spans="2:26" x14ac:dyDescent="0.25">
      <c r="B25" s="91" t="s">
        <v>66</v>
      </c>
      <c r="C25" s="26" t="s">
        <v>43</v>
      </c>
      <c r="D25" s="101">
        <v>2</v>
      </c>
      <c r="E25" s="101">
        <v>20</v>
      </c>
      <c r="F25" s="101">
        <v>43</v>
      </c>
      <c r="G25" s="101">
        <v>49</v>
      </c>
      <c r="H25" s="27">
        <v>33</v>
      </c>
      <c r="I25" s="28">
        <v>147</v>
      </c>
      <c r="J25" s="5">
        <f t="shared" si="5"/>
        <v>1.9212295869356388E-3</v>
      </c>
      <c r="K25" s="198">
        <f t="shared" si="6"/>
        <v>7.6745970836531079E-3</v>
      </c>
      <c r="L25" s="198">
        <f t="shared" si="7"/>
        <v>1.2932330827067668E-2</v>
      </c>
      <c r="M25" s="198">
        <f t="shared" si="8"/>
        <v>1.2449186991869919E-2</v>
      </c>
      <c r="N25" s="198">
        <f t="shared" si="0"/>
        <v>2.2237196765498651E-2</v>
      </c>
      <c r="P25" s="5">
        <f t="shared" si="12"/>
        <v>1.3605442176870748E-2</v>
      </c>
      <c r="Q25" s="5">
        <f t="shared" si="13"/>
        <v>0.1360544217687075</v>
      </c>
      <c r="R25" s="209">
        <f t="shared" si="10"/>
        <v>0.14965986394557823</v>
      </c>
      <c r="S25" s="5">
        <f t="shared" si="14"/>
        <v>0.29251700680272108</v>
      </c>
      <c r="T25" s="5">
        <f t="shared" si="15"/>
        <v>0.33333333333333331</v>
      </c>
      <c r="U25" s="200">
        <f t="shared" si="16"/>
        <v>0.22448979591836735</v>
      </c>
      <c r="V25" s="206">
        <f t="shared" si="11"/>
        <v>0.55782312925170063</v>
      </c>
      <c r="W25" s="5">
        <f t="shared" si="17"/>
        <v>1</v>
      </c>
    </row>
    <row r="26" spans="2:26" s="9" customFormat="1" x14ac:dyDescent="0.25">
      <c r="B26" s="92" t="s">
        <v>73</v>
      </c>
      <c r="C26" s="97" t="s">
        <v>74</v>
      </c>
      <c r="D26" s="202">
        <f>D27-SUM(D6:D25)</f>
        <v>178</v>
      </c>
      <c r="E26" s="202">
        <f t="shared" ref="E26:I26" si="18">E27-SUM(E6:E25)</f>
        <v>504</v>
      </c>
      <c r="F26" s="202">
        <f t="shared" si="18"/>
        <v>726</v>
      </c>
      <c r="G26" s="202">
        <f t="shared" si="18"/>
        <v>904</v>
      </c>
      <c r="H26" s="202">
        <f t="shared" si="18"/>
        <v>397</v>
      </c>
      <c r="I26" s="202">
        <f t="shared" si="18"/>
        <v>2710</v>
      </c>
      <c r="J26" s="201">
        <f>J27-SUM(J6:J25)</f>
        <v>0.17098943323727189</v>
      </c>
      <c r="K26" s="201">
        <f t="shared" ref="K26:N26" si="19">K27-SUM(K6:K25)</f>
        <v>0.1933998465080583</v>
      </c>
      <c r="L26" s="201">
        <f t="shared" si="19"/>
        <v>0.21834586466165395</v>
      </c>
      <c r="M26" s="201">
        <f t="shared" si="19"/>
        <v>0.22967479674796731</v>
      </c>
      <c r="N26" s="201">
        <f t="shared" si="19"/>
        <v>0.26752021563342321</v>
      </c>
      <c r="P26" s="201">
        <f>D26/$I26</f>
        <v>6.5682656826568264E-2</v>
      </c>
      <c r="Q26" s="201">
        <f>E26/$I26</f>
        <v>0.18597785977859779</v>
      </c>
      <c r="R26" s="207">
        <f t="shared" si="10"/>
        <v>0.25166051660516608</v>
      </c>
      <c r="S26" s="201">
        <f>F26/$I26</f>
        <v>0.26789667896678965</v>
      </c>
      <c r="T26" s="201">
        <f>G26/$I26</f>
        <v>0.33357933579335791</v>
      </c>
      <c r="U26" s="201">
        <f>H26/$I26</f>
        <v>0.14649446494464943</v>
      </c>
      <c r="V26" s="204">
        <f t="shared" si="11"/>
        <v>0.48007380073800732</v>
      </c>
      <c r="W26" s="201">
        <f>I26/$I26</f>
        <v>1</v>
      </c>
    </row>
    <row r="27" spans="2:26" x14ac:dyDescent="0.25">
      <c r="B27" s="89" t="s">
        <v>33</v>
      </c>
      <c r="C27" s="34" t="s">
        <v>43</v>
      </c>
      <c r="D27" s="64">
        <v>1041</v>
      </c>
      <c r="E27" s="64">
        <v>2606</v>
      </c>
      <c r="F27" s="64">
        <v>3325</v>
      </c>
      <c r="G27" s="64">
        <v>3936</v>
      </c>
      <c r="H27" s="35">
        <v>1484</v>
      </c>
      <c r="I27" s="36">
        <v>12398</v>
      </c>
      <c r="J27" s="5">
        <f t="shared" si="5"/>
        <v>1</v>
      </c>
      <c r="K27" s="198">
        <f t="shared" si="6"/>
        <v>1</v>
      </c>
      <c r="L27" s="198">
        <f t="shared" si="7"/>
        <v>1</v>
      </c>
      <c r="M27" s="198">
        <f t="shared" si="8"/>
        <v>1</v>
      </c>
      <c r="N27" s="198">
        <f t="shared" ref="N27" si="20">G27/$G$27</f>
        <v>1</v>
      </c>
      <c r="O27" s="198"/>
      <c r="P27" s="203">
        <f t="shared" si="12"/>
        <v>8.3965155670269395E-2</v>
      </c>
      <c r="Q27" s="203">
        <f t="shared" ref="Q27" si="21">E27/$I27</f>
        <v>0.21019519277302789</v>
      </c>
      <c r="R27" s="208">
        <f t="shared" si="10"/>
        <v>0.2941603484432973</v>
      </c>
      <c r="S27" s="203">
        <f t="shared" ref="S27" si="22">F27/$I27</f>
        <v>0.26818841748669142</v>
      </c>
      <c r="T27" s="203">
        <f t="shared" ref="T27" si="23">G27/$I27</f>
        <v>0.31747055976770444</v>
      </c>
      <c r="U27" s="203">
        <f t="shared" ref="U27" si="24">H27/$I27</f>
        <v>0.11969672527827069</v>
      </c>
      <c r="V27" s="210">
        <f t="shared" si="11"/>
        <v>0.43716728504597513</v>
      </c>
      <c r="W27" s="203">
        <f t="shared" ref="W27" si="25">I27/$I27</f>
        <v>1</v>
      </c>
    </row>
    <row r="28" spans="2:26" x14ac:dyDescent="0.25">
      <c r="B28" s="9"/>
      <c r="H28"/>
    </row>
    <row r="29" spans="2:26" x14ac:dyDescent="0.25">
      <c r="B29" s="9"/>
      <c r="H29"/>
      <c r="K29" s="329" t="s">
        <v>35</v>
      </c>
      <c r="L29" s="330"/>
      <c r="M29" s="329" t="s">
        <v>36</v>
      </c>
      <c r="N29" s="330"/>
      <c r="O29" s="329" t="s">
        <v>37</v>
      </c>
      <c r="P29" s="330"/>
      <c r="Q29" s="329" t="s">
        <v>38</v>
      </c>
      <c r="R29" s="330"/>
      <c r="S29" s="329" t="s">
        <v>39</v>
      </c>
      <c r="T29" s="288"/>
      <c r="U29" s="331" t="s">
        <v>33</v>
      </c>
      <c r="V29" s="331"/>
      <c r="Y29" s="9"/>
    </row>
    <row r="30" spans="2:26" x14ac:dyDescent="0.25">
      <c r="B30" s="86"/>
      <c r="C30" s="21" t="s">
        <v>34</v>
      </c>
      <c r="D30" s="56" t="s">
        <v>35</v>
      </c>
      <c r="E30" s="56" t="s">
        <v>36</v>
      </c>
      <c r="F30" s="56" t="s">
        <v>37</v>
      </c>
      <c r="G30" s="56" t="s">
        <v>38</v>
      </c>
      <c r="H30" s="22" t="s">
        <v>39</v>
      </c>
      <c r="I30" s="18" t="s">
        <v>4</v>
      </c>
      <c r="K30" s="89" t="s">
        <v>101</v>
      </c>
      <c r="L30" s="89" t="s">
        <v>102</v>
      </c>
      <c r="M30" s="89" t="s">
        <v>101</v>
      </c>
      <c r="N30" s="89" t="s">
        <v>102</v>
      </c>
      <c r="O30" s="89" t="s">
        <v>101</v>
      </c>
      <c r="P30" s="89" t="s">
        <v>102</v>
      </c>
      <c r="Q30" s="89" t="s">
        <v>101</v>
      </c>
      <c r="R30" s="89" t="s">
        <v>102</v>
      </c>
      <c r="S30" s="89" t="s">
        <v>101</v>
      </c>
      <c r="T30" s="89" t="s">
        <v>102</v>
      </c>
      <c r="U30" s="89" t="s">
        <v>101</v>
      </c>
      <c r="V30" s="89" t="s">
        <v>102</v>
      </c>
      <c r="Z30" s="9"/>
    </row>
    <row r="31" spans="2:26" x14ac:dyDescent="0.25">
      <c r="B31" s="90" t="s">
        <v>47</v>
      </c>
      <c r="C31" s="94" t="s">
        <v>43</v>
      </c>
      <c r="D31" s="100">
        <v>172</v>
      </c>
      <c r="E31" s="100">
        <v>302</v>
      </c>
      <c r="F31" s="100">
        <v>288</v>
      </c>
      <c r="G31" s="100">
        <v>230</v>
      </c>
      <c r="H31" s="95">
        <v>89</v>
      </c>
      <c r="I31" s="96">
        <v>1082</v>
      </c>
      <c r="K31">
        <v>56170.94</v>
      </c>
      <c r="L31" s="1">
        <f>D31/K31</f>
        <v>3.0620815674439485E-3</v>
      </c>
      <c r="M31">
        <v>45435.740000000005</v>
      </c>
      <c r="N31" s="1">
        <f>E31/M31</f>
        <v>6.6467498933658825E-3</v>
      </c>
      <c r="O31">
        <v>42082.34</v>
      </c>
      <c r="P31" s="1">
        <f>F31/O31</f>
        <v>6.8437258954706422E-3</v>
      </c>
      <c r="Q31">
        <v>31800.28</v>
      </c>
      <c r="R31" s="1">
        <f>G31/Q31</f>
        <v>7.2326407188867525E-3</v>
      </c>
      <c r="S31">
        <v>5306.25</v>
      </c>
      <c r="T31" s="1">
        <f>H31/S31</f>
        <v>1.6772673733804477E-2</v>
      </c>
      <c r="U31">
        <v>188714.16</v>
      </c>
      <c r="V31" s="1">
        <f>I31/U31</f>
        <v>5.7335390200714135E-3</v>
      </c>
      <c r="Z31" s="9"/>
    </row>
    <row r="32" spans="2:26" x14ac:dyDescent="0.25">
      <c r="B32" s="91" t="s">
        <v>49</v>
      </c>
      <c r="C32" s="26" t="s">
        <v>43</v>
      </c>
      <c r="D32" s="101">
        <v>70</v>
      </c>
      <c r="E32" s="101">
        <v>217</v>
      </c>
      <c r="F32" s="101">
        <v>202</v>
      </c>
      <c r="G32" s="101">
        <v>281</v>
      </c>
      <c r="H32" s="27">
        <v>81</v>
      </c>
      <c r="I32" s="28">
        <v>851</v>
      </c>
      <c r="J32" s="9"/>
      <c r="K32">
        <v>33745.86</v>
      </c>
      <c r="L32" s="1">
        <f t="shared" ref="L32:L52" si="26">D32/K32</f>
        <v>2.0743285250398123E-3</v>
      </c>
      <c r="M32">
        <v>33838.03</v>
      </c>
      <c r="N32" s="1">
        <f t="shared" ref="N32:N52" si="27">E32/M32</f>
        <v>6.4129028788023415E-3</v>
      </c>
      <c r="O32">
        <v>31357.1</v>
      </c>
      <c r="P32" s="1">
        <f>F32/O32</f>
        <v>6.4419222440850717E-3</v>
      </c>
      <c r="Q32">
        <v>25317.33</v>
      </c>
      <c r="R32" s="171">
        <f t="shared" ref="R32:R52" si="28">G32/Q32</f>
        <v>1.1099116692005041E-2</v>
      </c>
      <c r="S32">
        <v>3158.53</v>
      </c>
      <c r="T32" s="171">
        <f t="shared" ref="T32:T52" si="29">H32/S32</f>
        <v>2.5644841112796142E-2</v>
      </c>
      <c r="U32">
        <v>135453.79</v>
      </c>
      <c r="V32" s="1">
        <f t="shared" ref="V32:V52" si="30">I32/U32</f>
        <v>6.282585374687559E-3</v>
      </c>
      <c r="Z32" s="9"/>
    </row>
    <row r="33" spans="2:26" x14ac:dyDescent="0.25">
      <c r="B33" s="91" t="s">
        <v>48</v>
      </c>
      <c r="C33" s="26" t="s">
        <v>43</v>
      </c>
      <c r="D33" s="101">
        <v>59</v>
      </c>
      <c r="E33" s="101">
        <v>108</v>
      </c>
      <c r="F33" s="101">
        <v>174</v>
      </c>
      <c r="G33" s="101">
        <v>273</v>
      </c>
      <c r="H33" s="27">
        <v>105</v>
      </c>
      <c r="I33" s="28">
        <v>719</v>
      </c>
      <c r="J33" s="9"/>
      <c r="K33">
        <v>19539.509999999998</v>
      </c>
      <c r="L33" s="1">
        <f t="shared" si="26"/>
        <v>3.0195230074858584E-3</v>
      </c>
      <c r="M33">
        <v>28741.41</v>
      </c>
      <c r="N33" s="1">
        <f t="shared" si="27"/>
        <v>3.7576444579441302E-3</v>
      </c>
      <c r="O33">
        <v>39445.520000000004</v>
      </c>
      <c r="P33" s="1">
        <f t="shared" ref="P33:P52" si="31">F33/O33</f>
        <v>4.4111473242081731E-3</v>
      </c>
      <c r="Q33">
        <v>40378.400000000001</v>
      </c>
      <c r="R33" s="1">
        <f t="shared" si="28"/>
        <v>6.7610405563370514E-3</v>
      </c>
      <c r="S33">
        <v>10129.450000000001</v>
      </c>
      <c r="T33" s="1">
        <f t="shared" si="29"/>
        <v>1.036581453089753E-2</v>
      </c>
      <c r="U33">
        <v>139919.67000000001</v>
      </c>
      <c r="V33" s="1">
        <f t="shared" si="30"/>
        <v>5.1386627770062636E-3</v>
      </c>
      <c r="Z33" s="9"/>
    </row>
    <row r="34" spans="2:26" x14ac:dyDescent="0.25">
      <c r="B34" s="91" t="s">
        <v>51</v>
      </c>
      <c r="C34" s="26" t="s">
        <v>43</v>
      </c>
      <c r="D34" s="101">
        <v>22</v>
      </c>
      <c r="E34" s="101">
        <v>75</v>
      </c>
      <c r="F34" s="101">
        <v>140</v>
      </c>
      <c r="G34" s="101">
        <v>212</v>
      </c>
      <c r="H34" s="27">
        <v>96</v>
      </c>
      <c r="I34" s="28">
        <v>545</v>
      </c>
      <c r="J34" s="9"/>
      <c r="K34">
        <v>7032.33</v>
      </c>
      <c r="L34" s="1">
        <f t="shared" si="26"/>
        <v>3.1284083653639692E-3</v>
      </c>
      <c r="M34">
        <v>8554.5399999999991</v>
      </c>
      <c r="N34" s="171">
        <f t="shared" si="27"/>
        <v>8.7672744530974209E-3</v>
      </c>
      <c r="O34">
        <v>10678.400000000001</v>
      </c>
      <c r="P34" s="171">
        <f t="shared" si="31"/>
        <v>1.3110578363799818E-2</v>
      </c>
      <c r="Q34">
        <v>9953.4399999999987</v>
      </c>
      <c r="R34" s="171">
        <f t="shared" si="28"/>
        <v>2.12991689305406E-2</v>
      </c>
      <c r="S34">
        <v>2272.92</v>
      </c>
      <c r="T34" s="171">
        <f t="shared" si="29"/>
        <v>4.2236418351723773E-2</v>
      </c>
      <c r="U34" s="9">
        <v>40038.149999999994</v>
      </c>
      <c r="V34" s="212">
        <f t="shared" si="30"/>
        <v>1.3612017538272875E-2</v>
      </c>
      <c r="Z34" s="9"/>
    </row>
    <row r="35" spans="2:26" x14ac:dyDescent="0.25">
      <c r="B35" s="91" t="s">
        <v>52</v>
      </c>
      <c r="C35" s="26" t="s">
        <v>43</v>
      </c>
      <c r="D35" s="101">
        <v>23</v>
      </c>
      <c r="E35" s="101">
        <v>87</v>
      </c>
      <c r="F35" s="101">
        <v>147</v>
      </c>
      <c r="G35" s="101">
        <v>175</v>
      </c>
      <c r="H35" s="27">
        <v>66</v>
      </c>
      <c r="I35" s="28">
        <v>498</v>
      </c>
      <c r="J35" s="9"/>
      <c r="K35">
        <v>12741.26</v>
      </c>
      <c r="L35" s="1">
        <f t="shared" si="26"/>
        <v>1.8051589874156873E-3</v>
      </c>
      <c r="M35">
        <v>20180.400000000001</v>
      </c>
      <c r="N35" s="1">
        <f t="shared" si="27"/>
        <v>4.3111137539394656E-3</v>
      </c>
      <c r="O35">
        <v>25661.32</v>
      </c>
      <c r="P35" s="1">
        <f t="shared" si="31"/>
        <v>5.7284660337036447E-3</v>
      </c>
      <c r="Q35">
        <v>23291.350000000002</v>
      </c>
      <c r="R35" s="172">
        <f t="shared" si="28"/>
        <v>7.5135189673419525E-3</v>
      </c>
      <c r="S35">
        <v>3418.01</v>
      </c>
      <c r="T35" s="1">
        <f>H35/Q35</f>
        <v>2.8336700105403936E-3</v>
      </c>
      <c r="U35">
        <v>86124.3</v>
      </c>
      <c r="V35" s="1">
        <f t="shared" si="30"/>
        <v>5.7823401757692077E-3</v>
      </c>
      <c r="Z35" s="9"/>
    </row>
    <row r="36" spans="2:26" x14ac:dyDescent="0.25">
      <c r="B36" s="91" t="s">
        <v>53</v>
      </c>
      <c r="C36" s="26" t="s">
        <v>43</v>
      </c>
      <c r="D36" s="101">
        <v>103</v>
      </c>
      <c r="E36" s="101">
        <v>110</v>
      </c>
      <c r="F36" s="101">
        <v>128</v>
      </c>
      <c r="G36" s="101">
        <v>115</v>
      </c>
      <c r="H36" s="27">
        <v>31</v>
      </c>
      <c r="I36" s="28">
        <v>487</v>
      </c>
      <c r="J36" s="9"/>
      <c r="K36">
        <v>25079.84</v>
      </c>
      <c r="L36" s="1">
        <f t="shared" si="26"/>
        <v>4.106884254445004E-3</v>
      </c>
      <c r="M36">
        <v>15493.51</v>
      </c>
      <c r="N36" s="1">
        <f t="shared" si="27"/>
        <v>7.0997469262936543E-3</v>
      </c>
      <c r="O36">
        <v>13715.849999999999</v>
      </c>
      <c r="P36" s="1">
        <f t="shared" si="31"/>
        <v>9.3322688714151877E-3</v>
      </c>
      <c r="Q36">
        <v>9597.5499999999993</v>
      </c>
      <c r="R36" s="1">
        <f t="shared" si="28"/>
        <v>1.1982224630244178E-2</v>
      </c>
      <c r="S36">
        <v>1859.8899999999999</v>
      </c>
      <c r="T36" s="1">
        <f t="shared" si="29"/>
        <v>1.6667652388044456E-2</v>
      </c>
      <c r="U36">
        <v>71422.209999999992</v>
      </c>
      <c r="V36" s="1">
        <f t="shared" si="30"/>
        <v>6.8186072651630365E-3</v>
      </c>
      <c r="Z36" s="9"/>
    </row>
    <row r="37" spans="2:26" x14ac:dyDescent="0.25">
      <c r="B37" s="91" t="s">
        <v>50</v>
      </c>
      <c r="C37" s="26" t="s">
        <v>43</v>
      </c>
      <c r="D37" s="101">
        <v>28</v>
      </c>
      <c r="E37" s="101">
        <v>79</v>
      </c>
      <c r="F37" s="101">
        <v>115</v>
      </c>
      <c r="G37" s="101">
        <v>154</v>
      </c>
      <c r="H37" s="27">
        <v>72</v>
      </c>
      <c r="I37" s="28">
        <v>448</v>
      </c>
      <c r="J37" s="9"/>
      <c r="K37">
        <v>12176.69</v>
      </c>
      <c r="L37" s="1">
        <f t="shared" si="26"/>
        <v>2.2994754732197338E-3</v>
      </c>
      <c r="M37">
        <v>14759.51</v>
      </c>
      <c r="N37" s="1">
        <f t="shared" si="27"/>
        <v>5.3524812138072333E-3</v>
      </c>
      <c r="O37">
        <v>17476.440000000002</v>
      </c>
      <c r="P37" s="1">
        <f t="shared" si="31"/>
        <v>6.5802875185106344E-3</v>
      </c>
      <c r="Q37">
        <v>17220.68</v>
      </c>
      <c r="R37" s="1">
        <f t="shared" si="28"/>
        <v>8.9427362914821021E-3</v>
      </c>
      <c r="S37">
        <v>3113.42</v>
      </c>
      <c r="T37" s="171">
        <f t="shared" si="29"/>
        <v>2.3125694573812718E-2</v>
      </c>
      <c r="U37">
        <v>65645.14</v>
      </c>
      <c r="V37" s="1">
        <f t="shared" si="30"/>
        <v>6.8245722379448046E-3</v>
      </c>
      <c r="Z37" s="9"/>
    </row>
    <row r="38" spans="2:26" x14ac:dyDescent="0.25">
      <c r="B38" s="91" t="s">
        <v>54</v>
      </c>
      <c r="C38" s="26" t="s">
        <v>43</v>
      </c>
      <c r="D38" s="101">
        <v>25</v>
      </c>
      <c r="E38" s="101">
        <v>95</v>
      </c>
      <c r="F38" s="101">
        <v>128</v>
      </c>
      <c r="G38" s="101">
        <v>152</v>
      </c>
      <c r="H38" s="27">
        <v>46</v>
      </c>
      <c r="I38" s="28">
        <v>446</v>
      </c>
      <c r="J38" s="9"/>
      <c r="K38">
        <v>19531.740000000002</v>
      </c>
      <c r="L38" s="1">
        <f t="shared" si="26"/>
        <v>1.2799678881656217E-3</v>
      </c>
      <c r="M38">
        <v>29465.54</v>
      </c>
      <c r="N38" s="1">
        <f t="shared" si="27"/>
        <v>3.2241051750621233E-3</v>
      </c>
      <c r="O38">
        <v>32929.21</v>
      </c>
      <c r="P38" s="1">
        <f t="shared" si="31"/>
        <v>3.8871263537752655E-3</v>
      </c>
      <c r="Q38">
        <v>25724.97</v>
      </c>
      <c r="R38" s="1">
        <f t="shared" si="28"/>
        <v>5.9086560645163046E-3</v>
      </c>
      <c r="S38">
        <v>3393.7</v>
      </c>
      <c r="T38" s="1">
        <f t="shared" si="29"/>
        <v>1.355452750685093E-2</v>
      </c>
      <c r="U38">
        <v>112385.47</v>
      </c>
      <c r="V38" s="1">
        <f t="shared" si="30"/>
        <v>3.9684845380813022E-3</v>
      </c>
      <c r="Z38" s="9"/>
    </row>
    <row r="39" spans="2:26" x14ac:dyDescent="0.25">
      <c r="B39" s="91" t="s">
        <v>55</v>
      </c>
      <c r="C39" s="26" t="s">
        <v>43</v>
      </c>
      <c r="D39" s="101">
        <v>35</v>
      </c>
      <c r="E39" s="101">
        <v>66</v>
      </c>
      <c r="F39" s="101">
        <v>92</v>
      </c>
      <c r="G39" s="101">
        <v>120</v>
      </c>
      <c r="H39" s="27">
        <v>37</v>
      </c>
      <c r="I39" s="28">
        <v>350</v>
      </c>
      <c r="J39" s="9"/>
      <c r="K39">
        <v>11621.16</v>
      </c>
      <c r="L39" s="1">
        <f t="shared" si="26"/>
        <v>3.0117475363905153E-3</v>
      </c>
      <c r="M39">
        <v>11944.51</v>
      </c>
      <c r="N39" s="1">
        <f t="shared" si="27"/>
        <v>5.5255510690685513E-3</v>
      </c>
      <c r="O39">
        <v>14313</v>
      </c>
      <c r="P39" s="1">
        <f t="shared" si="31"/>
        <v>6.4277230489764546E-3</v>
      </c>
      <c r="Q39">
        <v>11113.41</v>
      </c>
      <c r="R39" s="171">
        <f t="shared" si="28"/>
        <v>1.0797765942226553E-2</v>
      </c>
      <c r="S39">
        <v>1404.5700000000002</v>
      </c>
      <c r="T39" s="171">
        <f t="shared" si="29"/>
        <v>2.6342581715400441E-2</v>
      </c>
      <c r="U39">
        <v>54461.799999999996</v>
      </c>
      <c r="V39" s="1">
        <f t="shared" si="30"/>
        <v>6.4265228104836789E-3</v>
      </c>
      <c r="Z39" s="9"/>
    </row>
    <row r="40" spans="2:26" x14ac:dyDescent="0.25">
      <c r="B40" s="91" t="s">
        <v>56</v>
      </c>
      <c r="C40" s="26" t="s">
        <v>43</v>
      </c>
      <c r="D40" s="101">
        <v>19</v>
      </c>
      <c r="E40" s="101">
        <v>60</v>
      </c>
      <c r="F40" s="101">
        <v>103</v>
      </c>
      <c r="G40" s="101">
        <v>105</v>
      </c>
      <c r="H40" s="27">
        <v>34</v>
      </c>
      <c r="I40" s="28">
        <v>321</v>
      </c>
      <c r="J40" s="9"/>
      <c r="K40">
        <v>20096.66</v>
      </c>
      <c r="L40" s="1">
        <f t="shared" si="26"/>
        <v>9.4543073326612483E-4</v>
      </c>
      <c r="M40">
        <v>21310.560000000001</v>
      </c>
      <c r="N40" s="1">
        <f t="shared" si="27"/>
        <v>2.8155055521769485E-3</v>
      </c>
      <c r="O40">
        <v>22350.82</v>
      </c>
      <c r="P40" s="1">
        <f t="shared" si="31"/>
        <v>4.6083320432986352E-3</v>
      </c>
      <c r="Q40">
        <v>22471.01</v>
      </c>
      <c r="R40" s="1">
        <f t="shared" si="28"/>
        <v>4.6726871644843741E-3</v>
      </c>
      <c r="S40">
        <v>5233.95</v>
      </c>
      <c r="T40" s="1">
        <f t="shared" si="29"/>
        <v>6.4960498285233908E-3</v>
      </c>
      <c r="U40">
        <v>91997.440000000002</v>
      </c>
      <c r="V40" s="1">
        <f t="shared" si="30"/>
        <v>3.4892275263311676E-3</v>
      </c>
      <c r="Z40" s="9"/>
    </row>
    <row r="41" spans="2:26" x14ac:dyDescent="0.25">
      <c r="B41" s="91" t="s">
        <v>57</v>
      </c>
      <c r="C41" s="26" t="s">
        <v>43</v>
      </c>
      <c r="D41" s="101">
        <v>13</v>
      </c>
      <c r="E41" s="101">
        <v>48</v>
      </c>
      <c r="F41" s="101">
        <v>74</v>
      </c>
      <c r="G41" s="101">
        <v>102</v>
      </c>
      <c r="H41" s="27">
        <v>48</v>
      </c>
      <c r="I41" s="28">
        <v>285</v>
      </c>
      <c r="J41" s="9"/>
      <c r="K41">
        <v>8068.1</v>
      </c>
      <c r="L41" s="1">
        <f t="shared" si="26"/>
        <v>1.6112839454146576E-3</v>
      </c>
      <c r="M41">
        <v>13150.2</v>
      </c>
      <c r="N41" s="1">
        <f t="shared" si="27"/>
        <v>3.6501345987133274E-3</v>
      </c>
      <c r="O41">
        <v>18367.64</v>
      </c>
      <c r="P41" s="1">
        <f t="shared" si="31"/>
        <v>4.0288246067540527E-3</v>
      </c>
      <c r="Q41">
        <v>16551.309999999998</v>
      </c>
      <c r="R41" s="1">
        <f t="shared" si="28"/>
        <v>6.1626541947434983E-3</v>
      </c>
      <c r="S41">
        <v>1642.31</v>
      </c>
      <c r="T41" s="171">
        <f t="shared" si="29"/>
        <v>2.9227125207786593E-2</v>
      </c>
      <c r="U41">
        <v>58619.349999999991</v>
      </c>
      <c r="V41" s="1">
        <f t="shared" si="30"/>
        <v>4.8618758140443396E-3</v>
      </c>
      <c r="Z41" s="9"/>
    </row>
    <row r="42" spans="2:26" x14ac:dyDescent="0.25">
      <c r="B42" s="91" t="s">
        <v>58</v>
      </c>
      <c r="C42" s="26" t="s">
        <v>43</v>
      </c>
      <c r="D42" s="101">
        <v>25</v>
      </c>
      <c r="E42" s="101">
        <v>48</v>
      </c>
      <c r="F42" s="101">
        <v>66</v>
      </c>
      <c r="G42" s="101">
        <v>45</v>
      </c>
      <c r="H42" s="27">
        <v>19</v>
      </c>
      <c r="I42" s="28">
        <v>203</v>
      </c>
      <c r="J42" s="9"/>
      <c r="K42">
        <v>5818.1900000000005</v>
      </c>
      <c r="L42" s="1">
        <f t="shared" si="26"/>
        <v>4.2968689575280279E-3</v>
      </c>
      <c r="M42">
        <v>9301.68</v>
      </c>
      <c r="N42" s="1">
        <f t="shared" si="27"/>
        <v>5.1603581288541421E-3</v>
      </c>
      <c r="O42">
        <v>10094.950000000001</v>
      </c>
      <c r="P42" s="1">
        <f t="shared" si="31"/>
        <v>6.5379224265598142E-3</v>
      </c>
      <c r="Q42" s="9">
        <v>7346.28</v>
      </c>
      <c r="R42" s="1">
        <f t="shared" si="28"/>
        <v>6.1255492575834304E-3</v>
      </c>
      <c r="S42">
        <v>810.1099999999999</v>
      </c>
      <c r="T42" s="171">
        <f t="shared" si="29"/>
        <v>2.3453605065978697E-2</v>
      </c>
      <c r="U42">
        <v>33729.880000000005</v>
      </c>
      <c r="V42" s="1">
        <f t="shared" si="30"/>
        <v>6.0184026744239819E-3</v>
      </c>
      <c r="Z42" s="9"/>
    </row>
    <row r="43" spans="2:26" x14ac:dyDescent="0.25">
      <c r="B43" s="91" t="s">
        <v>59</v>
      </c>
      <c r="C43" s="26" t="s">
        <v>43</v>
      </c>
      <c r="D43" s="101">
        <v>22</v>
      </c>
      <c r="E43" s="101">
        <v>55</v>
      </c>
      <c r="F43" s="101">
        <v>52</v>
      </c>
      <c r="G43" s="101">
        <v>54</v>
      </c>
      <c r="H43" s="27">
        <v>9</v>
      </c>
      <c r="I43" s="28">
        <v>192</v>
      </c>
      <c r="J43" s="9"/>
      <c r="K43">
        <v>10614.29</v>
      </c>
      <c r="L43" s="1">
        <f t="shared" si="26"/>
        <v>2.0726774942082795E-3</v>
      </c>
      <c r="M43">
        <v>11559.529999999999</v>
      </c>
      <c r="N43" s="1">
        <f t="shared" si="27"/>
        <v>4.7579789143676263E-3</v>
      </c>
      <c r="O43">
        <v>10798.55</v>
      </c>
      <c r="P43" s="1">
        <f t="shared" si="31"/>
        <v>4.8154613350866555E-3</v>
      </c>
      <c r="Q43">
        <v>9513.6899999999987</v>
      </c>
      <c r="R43" s="1">
        <f t="shared" si="28"/>
        <v>5.6760310668100399E-3</v>
      </c>
      <c r="S43">
        <v>1016.39</v>
      </c>
      <c r="T43" s="1">
        <f t="shared" si="29"/>
        <v>8.8548687019746365E-3</v>
      </c>
      <c r="U43">
        <v>46604.78</v>
      </c>
      <c r="V43" s="1">
        <f t="shared" si="30"/>
        <v>4.1197490901147913E-3</v>
      </c>
      <c r="Z43" s="9"/>
    </row>
    <row r="44" spans="2:26" x14ac:dyDescent="0.25">
      <c r="B44" s="91" t="s">
        <v>62</v>
      </c>
      <c r="C44" s="26" t="s">
        <v>43</v>
      </c>
      <c r="D44" s="101">
        <v>4</v>
      </c>
      <c r="E44" s="101">
        <v>27</v>
      </c>
      <c r="F44" s="101">
        <v>45</v>
      </c>
      <c r="G44" s="101">
        <v>75</v>
      </c>
      <c r="H44" s="27">
        <v>20</v>
      </c>
      <c r="I44" s="28">
        <v>171</v>
      </c>
      <c r="J44" s="9"/>
      <c r="K44">
        <v>4675.93</v>
      </c>
      <c r="L44" s="1">
        <f t="shared" si="26"/>
        <v>8.5544479921641247E-4</v>
      </c>
      <c r="M44">
        <v>7895.68</v>
      </c>
      <c r="N44" s="1">
        <f t="shared" si="27"/>
        <v>3.4195914728053821E-3</v>
      </c>
      <c r="O44">
        <v>10333.57</v>
      </c>
      <c r="P44" s="1">
        <f t="shared" si="31"/>
        <v>4.3547389721074132E-3</v>
      </c>
      <c r="Q44">
        <v>10144.52</v>
      </c>
      <c r="R44" s="1">
        <f t="shared" si="28"/>
        <v>7.3931541364204512E-3</v>
      </c>
      <c r="S44">
        <v>898.93000000000006</v>
      </c>
      <c r="T44" s="171">
        <f t="shared" si="29"/>
        <v>2.224867342284716E-2</v>
      </c>
      <c r="U44">
        <v>34286.060000000005</v>
      </c>
      <c r="V44" s="1">
        <f t="shared" si="30"/>
        <v>4.9874497098820912E-3</v>
      </c>
      <c r="Z44" s="9"/>
    </row>
    <row r="45" spans="2:26" x14ac:dyDescent="0.25">
      <c r="B45" s="91" t="s">
        <v>61</v>
      </c>
      <c r="C45" s="26" t="s">
        <v>43</v>
      </c>
      <c r="D45" s="101">
        <v>23</v>
      </c>
      <c r="E45" s="101">
        <v>49</v>
      </c>
      <c r="F45" s="101">
        <v>35</v>
      </c>
      <c r="G45" s="101">
        <v>37</v>
      </c>
      <c r="H45" s="27">
        <v>7</v>
      </c>
      <c r="I45" s="28">
        <v>151</v>
      </c>
      <c r="J45" s="9"/>
      <c r="K45">
        <v>5040.1400000000003</v>
      </c>
      <c r="L45" s="171">
        <f t="shared" si="26"/>
        <v>4.5633653033447484E-3</v>
      </c>
      <c r="M45">
        <v>6409.99</v>
      </c>
      <c r="N45" s="171">
        <f t="shared" si="27"/>
        <v>7.6443176978435229E-3</v>
      </c>
      <c r="O45">
        <v>5524.8099999999995</v>
      </c>
      <c r="P45" s="1">
        <f t="shared" si="31"/>
        <v>6.3350594862085757E-3</v>
      </c>
      <c r="Q45">
        <v>3973.89</v>
      </c>
      <c r="R45" s="1">
        <f t="shared" si="28"/>
        <v>9.3107760909335695E-3</v>
      </c>
      <c r="S45">
        <v>700.76</v>
      </c>
      <c r="T45" s="1">
        <f t="shared" si="29"/>
        <v>9.9891546321137052E-3</v>
      </c>
      <c r="U45">
        <v>21854.76</v>
      </c>
      <c r="V45" s="1">
        <f t="shared" si="30"/>
        <v>6.9092499757489904E-3</v>
      </c>
      <c r="Z45" s="9"/>
    </row>
    <row r="46" spans="2:26" x14ac:dyDescent="0.25">
      <c r="B46" s="91" t="s">
        <v>60</v>
      </c>
      <c r="C46" s="26" t="s">
        <v>43</v>
      </c>
      <c r="D46" s="101">
        <v>30</v>
      </c>
      <c r="E46" s="101">
        <v>33</v>
      </c>
      <c r="F46" s="101">
        <v>33</v>
      </c>
      <c r="G46" s="101">
        <v>35</v>
      </c>
      <c r="H46" s="27">
        <v>11</v>
      </c>
      <c r="I46" s="28">
        <v>142</v>
      </c>
      <c r="J46" s="9"/>
      <c r="K46">
        <v>7129.47</v>
      </c>
      <c r="L46" s="1">
        <f t="shared" si="26"/>
        <v>4.2078864207297315E-3</v>
      </c>
      <c r="M46">
        <v>4563.34</v>
      </c>
      <c r="N46" s="1">
        <f t="shared" si="27"/>
        <v>7.2315453154925997E-3</v>
      </c>
      <c r="O46">
        <v>4430.05</v>
      </c>
      <c r="P46" s="1">
        <f t="shared" si="31"/>
        <v>7.4491258563673095E-3</v>
      </c>
      <c r="Q46">
        <v>3383.5099999999998</v>
      </c>
      <c r="R46" s="1">
        <f t="shared" si="28"/>
        <v>1.0344287441148394E-2</v>
      </c>
      <c r="S46">
        <v>830.65000000000009</v>
      </c>
      <c r="T46" s="1">
        <f t="shared" si="29"/>
        <v>1.3242641305002105E-2</v>
      </c>
      <c r="U46">
        <v>22607.260000000002</v>
      </c>
      <c r="V46" s="1">
        <f t="shared" si="30"/>
        <v>6.2811680849426243E-3</v>
      </c>
      <c r="Z46" s="9"/>
    </row>
    <row r="47" spans="2:26" x14ac:dyDescent="0.25">
      <c r="B47" s="91" t="s">
        <v>64</v>
      </c>
      <c r="C47" s="26" t="s">
        <v>43</v>
      </c>
      <c r="D47" s="101">
        <v>3</v>
      </c>
      <c r="E47" s="101">
        <v>32</v>
      </c>
      <c r="F47" s="101">
        <v>31</v>
      </c>
      <c r="G47" s="101">
        <v>50</v>
      </c>
      <c r="H47" s="27">
        <v>22</v>
      </c>
      <c r="I47" s="28">
        <v>138</v>
      </c>
      <c r="J47" s="9"/>
      <c r="K47">
        <v>3771.06</v>
      </c>
      <c r="L47" s="1">
        <f t="shared" si="26"/>
        <v>7.9553229065567775E-4</v>
      </c>
      <c r="M47">
        <v>5049.4799999999996</v>
      </c>
      <c r="N47" s="1">
        <f t="shared" si="27"/>
        <v>6.3372862156103205E-3</v>
      </c>
      <c r="O47">
        <v>5624.1600000000008</v>
      </c>
      <c r="P47" s="1">
        <f t="shared" si="31"/>
        <v>5.5119342266222856E-3</v>
      </c>
      <c r="Q47">
        <v>4595.34</v>
      </c>
      <c r="R47" s="171">
        <f t="shared" si="28"/>
        <v>1.0880587725826597E-2</v>
      </c>
      <c r="S47">
        <v>490.20000000000005</v>
      </c>
      <c r="T47" s="171">
        <f>H47/S47</f>
        <v>4.4879640962872294E-2</v>
      </c>
      <c r="U47">
        <v>19987.16</v>
      </c>
      <c r="V47" s="1">
        <f t="shared" si="30"/>
        <v>6.9044326457585771E-3</v>
      </c>
      <c r="Z47" s="9"/>
    </row>
    <row r="48" spans="2:26" x14ac:dyDescent="0.25">
      <c r="B48" s="91" t="s">
        <v>67</v>
      </c>
      <c r="C48" s="26" t="s">
        <v>43</v>
      </c>
      <c r="D48" s="101">
        <v>10</v>
      </c>
      <c r="E48" s="101">
        <v>30</v>
      </c>
      <c r="F48" s="101">
        <v>37</v>
      </c>
      <c r="G48" s="101">
        <v>37</v>
      </c>
      <c r="H48" s="27">
        <v>23</v>
      </c>
      <c r="I48" s="28">
        <v>137</v>
      </c>
      <c r="J48" s="9"/>
      <c r="K48">
        <v>6183.43</v>
      </c>
      <c r="L48" s="1">
        <f t="shared" si="26"/>
        <v>1.6172253910855302E-3</v>
      </c>
      <c r="M48">
        <v>7512.04</v>
      </c>
      <c r="N48" s="1">
        <f t="shared" si="27"/>
        <v>3.9935889585252472E-3</v>
      </c>
      <c r="O48">
        <v>8630.6</v>
      </c>
      <c r="P48" s="1">
        <f t="shared" si="31"/>
        <v>4.2870715825087478E-3</v>
      </c>
      <c r="Q48">
        <v>7853.4</v>
      </c>
      <c r="R48" s="1">
        <f t="shared" si="28"/>
        <v>4.7113352178674208E-3</v>
      </c>
      <c r="S48" s="9">
        <v>1747.2200000000003</v>
      </c>
      <c r="T48" s="1">
        <f t="shared" si="29"/>
        <v>1.316376872975355E-2</v>
      </c>
      <c r="U48">
        <v>32382.840000000004</v>
      </c>
      <c r="V48" s="1">
        <f t="shared" si="30"/>
        <v>4.2306357317641067E-3</v>
      </c>
      <c r="Z48" s="9"/>
    </row>
    <row r="49" spans="2:26" x14ac:dyDescent="0.25">
      <c r="B49" s="91" t="s">
        <v>63</v>
      </c>
      <c r="C49" s="26" t="s">
        <v>43</v>
      </c>
      <c r="D49" s="101">
        <v>16</v>
      </c>
      <c r="E49" s="101">
        <v>31</v>
      </c>
      <c r="F49" s="101">
        <v>41</v>
      </c>
      <c r="G49" s="101">
        <v>37</v>
      </c>
      <c r="H49" s="27">
        <v>10</v>
      </c>
      <c r="I49" s="28">
        <v>135</v>
      </c>
      <c r="J49" s="9"/>
      <c r="K49">
        <v>6163.68</v>
      </c>
      <c r="L49" s="1">
        <f t="shared" si="26"/>
        <v>2.5958518287776131E-3</v>
      </c>
      <c r="M49">
        <v>8776.18</v>
      </c>
      <c r="N49" s="1">
        <f t="shared" si="27"/>
        <v>3.5322885355587507E-3</v>
      </c>
      <c r="O49">
        <v>7638.45</v>
      </c>
      <c r="P49" s="1">
        <f t="shared" si="31"/>
        <v>5.3675811192061221E-3</v>
      </c>
      <c r="Q49">
        <v>5342.4500000000007</v>
      </c>
      <c r="R49" s="1">
        <f t="shared" si="28"/>
        <v>6.9256614474632414E-3</v>
      </c>
      <c r="S49">
        <v>894.51</v>
      </c>
      <c r="T49" s="1">
        <f t="shared" si="29"/>
        <v>1.1179304870823132E-2</v>
      </c>
      <c r="U49">
        <v>29058.400000000001</v>
      </c>
      <c r="V49" s="1">
        <f t="shared" si="30"/>
        <v>4.6458167001624312E-3</v>
      </c>
      <c r="Z49" s="9"/>
    </row>
    <row r="50" spans="2:26" x14ac:dyDescent="0.25">
      <c r="B50" s="91" t="s">
        <v>68</v>
      </c>
      <c r="C50" s="26" t="s">
        <v>43</v>
      </c>
      <c r="D50" s="101">
        <v>10</v>
      </c>
      <c r="E50" s="101">
        <v>20</v>
      </c>
      <c r="F50" s="101">
        <v>33</v>
      </c>
      <c r="G50" s="101">
        <v>30</v>
      </c>
      <c r="H50" s="27">
        <v>22</v>
      </c>
      <c r="I50" s="28">
        <v>115</v>
      </c>
      <c r="J50" s="9"/>
      <c r="K50">
        <v>8628.39</v>
      </c>
      <c r="L50" s="1">
        <f t="shared" si="26"/>
        <v>1.1589647663121394E-3</v>
      </c>
      <c r="M50">
        <v>5848.15</v>
      </c>
      <c r="N50" s="1">
        <f t="shared" si="27"/>
        <v>3.4198849208724128E-3</v>
      </c>
      <c r="O50">
        <v>5878.12</v>
      </c>
      <c r="P50" s="1">
        <f t="shared" si="31"/>
        <v>5.6140398630854767E-3</v>
      </c>
      <c r="Q50">
        <v>4855.72</v>
      </c>
      <c r="R50" s="1">
        <f t="shared" si="28"/>
        <v>6.1782804609820993E-3</v>
      </c>
      <c r="S50">
        <v>1067.92</v>
      </c>
      <c r="T50" s="171">
        <f t="shared" si="29"/>
        <v>2.0600794066971306E-2</v>
      </c>
      <c r="U50">
        <v>27598.080000000002</v>
      </c>
      <c r="V50" s="1">
        <f t="shared" si="30"/>
        <v>4.1669565419043637E-3</v>
      </c>
      <c r="Z50" s="9"/>
    </row>
    <row r="51" spans="2:26" ht="15.75" thickBot="1" x14ac:dyDescent="0.3">
      <c r="B51" s="92" t="s">
        <v>73</v>
      </c>
      <c r="C51" s="97" t="s">
        <v>74</v>
      </c>
      <c r="D51" s="202">
        <f>D52-SUM(D31:D50)</f>
        <v>120</v>
      </c>
      <c r="E51" s="202">
        <f t="shared" ref="E51:I51" si="32">E52-SUM(E31:E50)</f>
        <v>412</v>
      </c>
      <c r="F51" s="202">
        <f t="shared" si="32"/>
        <v>516</v>
      </c>
      <c r="G51" s="202">
        <f t="shared" si="32"/>
        <v>728</v>
      </c>
      <c r="H51" s="202">
        <f t="shared" si="32"/>
        <v>256</v>
      </c>
      <c r="I51" s="202">
        <f t="shared" si="32"/>
        <v>2033</v>
      </c>
      <c r="J51" s="9"/>
      <c r="K51" s="213">
        <f>K52-SUM(K31:K50)</f>
        <v>193581.32999999996</v>
      </c>
      <c r="L51" s="188">
        <f t="shared" si="26"/>
        <v>6.1989449085818359E-4</v>
      </c>
      <c r="M51" s="4">
        <f>M52-SUM(M31:M50)</f>
        <v>244566.97999999998</v>
      </c>
      <c r="N51" s="188">
        <f t="shared" si="27"/>
        <v>1.6846100810501894E-3</v>
      </c>
      <c r="O51" s="4">
        <f>O52-SUM(O31:O50)</f>
        <v>259723.10000000003</v>
      </c>
      <c r="P51" s="188">
        <f t="shared" si="31"/>
        <v>1.9867312534002555E-3</v>
      </c>
      <c r="Q51" s="4">
        <f>Q52-SUM(Q31:Q50)</f>
        <v>226258.46999999997</v>
      </c>
      <c r="R51" s="188">
        <f t="shared" si="28"/>
        <v>3.2175591039752018E-3</v>
      </c>
      <c r="S51" s="4">
        <f>S52-SUM(S31:S50)</f>
        <v>37678.31</v>
      </c>
      <c r="T51" s="188">
        <f t="shared" si="29"/>
        <v>6.7943599381182444E-3</v>
      </c>
      <c r="U51" s="4">
        <f>U52-SUM(U31:U50)</f>
        <v>977184.90999999968</v>
      </c>
      <c r="V51" s="188">
        <f t="shared" si="30"/>
        <v>2.0804660194762943E-3</v>
      </c>
      <c r="Z51" s="9"/>
    </row>
    <row r="52" spans="2:26" ht="15.75" thickBot="1" x14ac:dyDescent="0.3">
      <c r="B52" s="89" t="s">
        <v>0</v>
      </c>
      <c r="C52" s="34" t="s">
        <v>43</v>
      </c>
      <c r="D52" s="64">
        <v>832</v>
      </c>
      <c r="E52" s="64">
        <v>1984</v>
      </c>
      <c r="F52" s="64">
        <v>2480</v>
      </c>
      <c r="G52" s="64">
        <v>3047</v>
      </c>
      <c r="H52" s="35">
        <v>1104</v>
      </c>
      <c r="I52" s="36">
        <v>9449</v>
      </c>
      <c r="K52" s="227">
        <v>477410</v>
      </c>
      <c r="L52" s="1">
        <f t="shared" si="26"/>
        <v>1.7427368509247815E-3</v>
      </c>
      <c r="M52" s="227">
        <v>554357</v>
      </c>
      <c r="N52" s="1">
        <f t="shared" si="27"/>
        <v>3.5789211645203363E-3</v>
      </c>
      <c r="O52">
        <v>597054</v>
      </c>
      <c r="P52" s="1">
        <f t="shared" si="31"/>
        <v>4.1537281384933355E-3</v>
      </c>
      <c r="Q52">
        <v>516687</v>
      </c>
      <c r="R52" s="1">
        <f t="shared" si="28"/>
        <v>5.8971872719847801E-3</v>
      </c>
      <c r="S52">
        <v>87068</v>
      </c>
      <c r="T52" s="1">
        <f t="shared" si="29"/>
        <v>1.2679744567464511E-2</v>
      </c>
      <c r="U52" s="168">
        <v>2290075.61</v>
      </c>
      <c r="V52" s="1">
        <f t="shared" si="30"/>
        <v>4.1260646411582893E-3</v>
      </c>
      <c r="Z52" s="9"/>
    </row>
    <row r="54" spans="2:26" x14ac:dyDescent="0.25">
      <c r="S54" s="5">
        <f>S52/U52</f>
        <v>3.8019705384312617E-2</v>
      </c>
    </row>
    <row r="56" spans="2:26" x14ac:dyDescent="0.25">
      <c r="I56" s="116" t="s">
        <v>78</v>
      </c>
    </row>
    <row r="57" spans="2:26" x14ac:dyDescent="0.25">
      <c r="I57" s="116" t="s">
        <v>79</v>
      </c>
    </row>
    <row r="58" spans="2:26" x14ac:dyDescent="0.25">
      <c r="I58" s="116" t="s">
        <v>80</v>
      </c>
    </row>
    <row r="61" spans="2:26" x14ac:dyDescent="0.25">
      <c r="I61" s="214" t="s">
        <v>103</v>
      </c>
    </row>
    <row r="62" spans="2:26" x14ac:dyDescent="0.25">
      <c r="B62" s="90" t="s">
        <v>47</v>
      </c>
      <c r="I62" s="215">
        <f>(I6-I31)/I31</f>
        <v>0.4879852125693161</v>
      </c>
    </row>
    <row r="63" spans="2:26" x14ac:dyDescent="0.25">
      <c r="B63" s="91" t="s">
        <v>48</v>
      </c>
      <c r="I63" s="215">
        <f>(I7-I33)/I33</f>
        <v>0.53129346314325454</v>
      </c>
    </row>
    <row r="64" spans="2:26" x14ac:dyDescent="0.25">
      <c r="B64" s="91" t="s">
        <v>49</v>
      </c>
      <c r="I64" s="198">
        <f>(I8-I32)/I32</f>
        <v>7.5205640423031725E-2</v>
      </c>
    </row>
    <row r="65" spans="2:9" x14ac:dyDescent="0.25">
      <c r="B65" s="91" t="s">
        <v>50</v>
      </c>
      <c r="I65" s="215">
        <f>(I9-I37)/I37</f>
        <v>0.5669642857142857</v>
      </c>
    </row>
    <row r="66" spans="2:9" x14ac:dyDescent="0.25">
      <c r="B66" s="91" t="s">
        <v>51</v>
      </c>
      <c r="I66" s="198">
        <f>(I10-I34)/I34</f>
        <v>0.19816513761467891</v>
      </c>
    </row>
    <row r="67" spans="2:9" x14ac:dyDescent="0.25">
      <c r="B67" s="91" t="s">
        <v>52</v>
      </c>
      <c r="I67" s="198">
        <f>(I11-I35)/I35</f>
        <v>0.16265060240963855</v>
      </c>
    </row>
    <row r="68" spans="2:9" x14ac:dyDescent="0.25">
      <c r="B68" s="91" t="s">
        <v>53</v>
      </c>
      <c r="I68" s="198">
        <f>(I12-I36)/I36</f>
        <v>0.15811088295687886</v>
      </c>
    </row>
    <row r="69" spans="2:9" x14ac:dyDescent="0.25">
      <c r="B69" s="91" t="s">
        <v>54</v>
      </c>
      <c r="I69" s="198">
        <f t="shared" ref="I69:I74" si="33">(I13-I38)/I38</f>
        <v>0.20627802690582961</v>
      </c>
    </row>
    <row r="70" spans="2:9" x14ac:dyDescent="0.25">
      <c r="B70" s="91" t="s">
        <v>55</v>
      </c>
      <c r="I70" s="215">
        <f t="shared" si="33"/>
        <v>0.42285714285714288</v>
      </c>
    </row>
    <row r="71" spans="2:9" x14ac:dyDescent="0.25">
      <c r="B71" s="91" t="s">
        <v>56</v>
      </c>
      <c r="I71" s="198">
        <f t="shared" si="33"/>
        <v>0.33021806853582553</v>
      </c>
    </row>
    <row r="72" spans="2:9" x14ac:dyDescent="0.25">
      <c r="B72" s="91" t="s">
        <v>57</v>
      </c>
      <c r="I72" s="198">
        <f t="shared" si="33"/>
        <v>0.17543859649122806</v>
      </c>
    </row>
    <row r="73" spans="2:9" x14ac:dyDescent="0.25">
      <c r="B73" s="91" t="s">
        <v>58</v>
      </c>
      <c r="I73" s="198">
        <f t="shared" si="33"/>
        <v>0.33990147783251229</v>
      </c>
    </row>
    <row r="74" spans="2:9" x14ac:dyDescent="0.25">
      <c r="B74" s="91" t="s">
        <v>59</v>
      </c>
      <c r="I74" s="198">
        <f t="shared" si="33"/>
        <v>0.16666666666666666</v>
      </c>
    </row>
    <row r="75" spans="2:9" x14ac:dyDescent="0.25">
      <c r="B75" s="91" t="s">
        <v>60</v>
      </c>
      <c r="I75" s="215">
        <f>(I19-I46)/I46</f>
        <v>0.57042253521126762</v>
      </c>
    </row>
    <row r="76" spans="2:9" x14ac:dyDescent="0.25">
      <c r="B76" s="91" t="s">
        <v>61</v>
      </c>
      <c r="I76" s="215">
        <f>(I20-I45)/I45</f>
        <v>0.41059602649006621</v>
      </c>
    </row>
    <row r="77" spans="2:9" x14ac:dyDescent="0.25">
      <c r="B77" s="91" t="s">
        <v>62</v>
      </c>
      <c r="I77" s="198">
        <f>(I21-I44)/I44</f>
        <v>0.16959064327485379</v>
      </c>
    </row>
    <row r="78" spans="2:9" x14ac:dyDescent="0.25">
      <c r="B78" s="91" t="s">
        <v>63</v>
      </c>
      <c r="I78" s="198">
        <f>(I22-I49)/I49</f>
        <v>0.21481481481481482</v>
      </c>
    </row>
    <row r="79" spans="2:9" x14ac:dyDescent="0.25">
      <c r="B79" s="91" t="s">
        <v>64</v>
      </c>
      <c r="I79" s="198">
        <f>(I23-I47)/I47</f>
        <v>0.17391304347826086</v>
      </c>
    </row>
    <row r="80" spans="2:9" x14ac:dyDescent="0.25">
      <c r="B80" s="91" t="s">
        <v>65</v>
      </c>
      <c r="I80" s="198"/>
    </row>
    <row r="81" spans="2:9" x14ac:dyDescent="0.25">
      <c r="B81" s="91" t="s">
        <v>66</v>
      </c>
      <c r="I81" s="198"/>
    </row>
    <row r="82" spans="2:9" x14ac:dyDescent="0.25">
      <c r="I82" s="203">
        <f>(I27-I52)/I52</f>
        <v>0.31209651815006878</v>
      </c>
    </row>
    <row r="83" spans="2:9" x14ac:dyDescent="0.25">
      <c r="I83" s="5"/>
    </row>
    <row r="84" spans="2:9" x14ac:dyDescent="0.25">
      <c r="I84" s="5"/>
    </row>
    <row r="85" spans="2:9" x14ac:dyDescent="0.25">
      <c r="I85" s="5"/>
    </row>
    <row r="86" spans="2:9" x14ac:dyDescent="0.25">
      <c r="I86" s="5"/>
    </row>
    <row r="87" spans="2:9" x14ac:dyDescent="0.25">
      <c r="I87" s="5"/>
    </row>
    <row r="88" spans="2:9" x14ac:dyDescent="0.25">
      <c r="I88" s="5"/>
    </row>
    <row r="89" spans="2:9" x14ac:dyDescent="0.25">
      <c r="I89" s="5"/>
    </row>
    <row r="90" spans="2:9" x14ac:dyDescent="0.25">
      <c r="I90" s="5"/>
    </row>
  </sheetData>
  <mergeCells count="8">
    <mergeCell ref="Q29:R29"/>
    <mergeCell ref="S29:T29"/>
    <mergeCell ref="U29:V29"/>
    <mergeCell ref="B3:I3"/>
    <mergeCell ref="B2:I2"/>
    <mergeCell ref="K29:L29"/>
    <mergeCell ref="M29:N29"/>
    <mergeCell ref="O29:P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Volumes globaux</vt:lpstr>
      <vt:lpstr>Histo Sexe</vt:lpstr>
      <vt:lpstr>Sexe &amp; Âge</vt:lpstr>
      <vt:lpstr>Feuil1</vt:lpstr>
      <vt:lpstr>Ancienneté moyenne</vt:lpstr>
      <vt:lpstr>Sorties de la demande d'emploi</vt:lpstr>
      <vt:lpstr>Secteurs &amp; Sexe</vt:lpstr>
      <vt:lpstr>RMP par tableau</vt:lpstr>
      <vt:lpstr>Secteurs &amp; Âge</vt:lpstr>
      <vt:lpstr>sectage 2</vt:lpstr>
      <vt:lpstr>Secteurs à AT</vt:lpstr>
      <vt:lpstr>'RMP par tableau'!Zone_d_impression</vt:lpstr>
    </vt:vector>
  </TitlesOfParts>
  <Company>Pôle 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BLONDON Alexandre</dc:creator>
  <cp:lastModifiedBy>GRAFF, Didier (DREETS-ARA)</cp:lastModifiedBy>
  <cp:lastPrinted>2021-03-24T10:02:21Z</cp:lastPrinted>
  <dcterms:created xsi:type="dcterms:W3CDTF">2020-06-04T14:34:46Z</dcterms:created>
  <dcterms:modified xsi:type="dcterms:W3CDTF">2024-04-11T14:57:01Z</dcterms:modified>
</cp:coreProperties>
</file>