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S:\SEPES\10 Travail\Santé au travail\PRST4\Diagnostic_ARA\Sinistralité\"/>
    </mc:Choice>
  </mc:AlternateContent>
  <xr:revisionPtr revIDLastSave="0" documentId="13_ncr:1_{721D9FF0-E4C2-4841-89FC-5E554D769CDB}" xr6:coauthVersionLast="47" xr6:coauthVersionMax="47" xr10:uidLastSave="{00000000-0000-0000-0000-000000000000}"/>
  <bookViews>
    <workbookView xWindow="-120" yWindow="-120" windowWidth="29040" windowHeight="15840" xr2:uid="{00000000-000D-0000-FFFF-FFFF00000000}"/>
  </bookViews>
  <sheets>
    <sheet name="Feuil1" sheetId="1" r:id="rId1"/>
    <sheet name="Feuil2" sheetId="2" r:id="rId2"/>
    <sheet name="Feuil3" sheetId="3" r:id="rId3"/>
  </sheets>
  <externalReferences>
    <externalReference r:id="rId4"/>
    <externalReference r:id="rId5"/>
    <externalReference r:id="rId6"/>
    <externalReference r:id="rId7"/>
    <externalReference r:id="rId8"/>
    <externalReference r:id="rId9"/>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47" i="1" l="1"/>
  <c r="N47" i="1"/>
  <c r="O47" i="1"/>
  <c r="K47" i="1"/>
  <c r="L47" i="1"/>
  <c r="J47" i="1"/>
  <c r="I47" i="1"/>
  <c r="H47" i="1"/>
  <c r="G47" i="1"/>
  <c r="G46" i="1"/>
  <c r="E23" i="1"/>
  <c r="N23" i="1" l="1"/>
  <c r="O23" i="1"/>
  <c r="G42" i="1" l="1"/>
  <c r="G41" i="1"/>
  <c r="G39" i="1"/>
  <c r="G40" i="1"/>
  <c r="AH23" i="1"/>
  <c r="AH14" i="1"/>
  <c r="AH15" i="1"/>
  <c r="AH16" i="1"/>
  <c r="AH17" i="1"/>
  <c r="AH18" i="1"/>
  <c r="AH19" i="1"/>
  <c r="AH20" i="1"/>
  <c r="AH21" i="1"/>
  <c r="AH13" i="1"/>
  <c r="AG23" i="1"/>
  <c r="AG14" i="1"/>
  <c r="AG15" i="1"/>
  <c r="AG16" i="1"/>
  <c r="AG17" i="1"/>
  <c r="AG18" i="1"/>
  <c r="AG19" i="1"/>
  <c r="AG20" i="1"/>
  <c r="AG21" i="1"/>
  <c r="AG13" i="1"/>
  <c r="AF23" i="1"/>
  <c r="AF14" i="1"/>
  <c r="AF15" i="1"/>
  <c r="AF16" i="1"/>
  <c r="AF17" i="1"/>
  <c r="AF18" i="1"/>
  <c r="AF19" i="1"/>
  <c r="AF20" i="1"/>
  <c r="AF21" i="1"/>
  <c r="AF13" i="1"/>
  <c r="U14" i="1" l="1"/>
  <c r="U15" i="1"/>
  <c r="U16" i="1"/>
  <c r="U17" i="1"/>
  <c r="U18" i="1"/>
  <c r="U19" i="1"/>
  <c r="U20" i="1"/>
  <c r="U21" i="1"/>
  <c r="U23" i="1"/>
  <c r="U13" i="1"/>
  <c r="T14" i="1"/>
  <c r="T15" i="1"/>
  <c r="T16" i="1"/>
  <c r="T17" i="1"/>
  <c r="T18" i="1"/>
  <c r="T19" i="1"/>
  <c r="T20" i="1"/>
  <c r="T21" i="1"/>
  <c r="T23" i="1"/>
  <c r="T13" i="1"/>
  <c r="G38" i="1"/>
  <c r="AE14" i="1"/>
  <c r="O39" i="1" s="1"/>
  <c r="AE15" i="1"/>
  <c r="O40" i="1" s="1"/>
  <c r="AE16" i="1"/>
  <c r="O41" i="1" s="1"/>
  <c r="AE17" i="1"/>
  <c r="O42" i="1" s="1"/>
  <c r="AE18" i="1"/>
  <c r="O43" i="1" s="1"/>
  <c r="AE19" i="1"/>
  <c r="O44" i="1" s="1"/>
  <c r="AE20" i="1"/>
  <c r="O45" i="1" s="1"/>
  <c r="AE21" i="1"/>
  <c r="O46" i="1" s="1"/>
  <c r="AE23" i="1"/>
  <c r="O48" i="1" s="1"/>
  <c r="AE13" i="1"/>
  <c r="O38" i="1" s="1"/>
  <c r="AD23" i="1"/>
  <c r="N48" i="1" s="1"/>
  <c r="AD14" i="1"/>
  <c r="N39" i="1" s="1"/>
  <c r="AD15" i="1"/>
  <c r="N40" i="1" s="1"/>
  <c r="AD16" i="1"/>
  <c r="N41" i="1" s="1"/>
  <c r="AD17" i="1"/>
  <c r="N42" i="1" s="1"/>
  <c r="AD18" i="1"/>
  <c r="N43" i="1" s="1"/>
  <c r="AD19" i="1"/>
  <c r="N44" i="1" s="1"/>
  <c r="AD20" i="1"/>
  <c r="N45" i="1" s="1"/>
  <c r="AD21" i="1"/>
  <c r="N46" i="1" s="1"/>
  <c r="AD13" i="1"/>
  <c r="N38" i="1" s="1"/>
  <c r="AC14" i="1"/>
  <c r="M39" i="1" s="1"/>
  <c r="AC15" i="1"/>
  <c r="M40" i="1" s="1"/>
  <c r="AC16" i="1"/>
  <c r="M41" i="1" s="1"/>
  <c r="AC17" i="1"/>
  <c r="M42" i="1" s="1"/>
  <c r="AC18" i="1"/>
  <c r="M43" i="1" s="1"/>
  <c r="AC19" i="1"/>
  <c r="M44" i="1" s="1"/>
  <c r="AC20" i="1"/>
  <c r="M45" i="1" s="1"/>
  <c r="AC21" i="1"/>
  <c r="M46" i="1" s="1"/>
  <c r="AC23" i="1"/>
  <c r="M48" i="1" s="1"/>
  <c r="AC13" i="1"/>
  <c r="M38" i="1" s="1"/>
  <c r="R14" i="1" l="1"/>
  <c r="K39" i="1" s="1"/>
  <c r="R15" i="1"/>
  <c r="K40" i="1" s="1"/>
  <c r="R16" i="1"/>
  <c r="R17" i="1"/>
  <c r="K42" i="1" s="1"/>
  <c r="R18" i="1"/>
  <c r="K43" i="1" s="1"/>
  <c r="R19" i="1"/>
  <c r="K44" i="1" s="1"/>
  <c r="R13" i="1"/>
  <c r="K38" i="1" s="1"/>
  <c r="Q14" i="1"/>
  <c r="J39" i="1" s="1"/>
  <c r="Q15" i="1"/>
  <c r="J40" i="1" s="1"/>
  <c r="Q16" i="1"/>
  <c r="Q17" i="1"/>
  <c r="J42" i="1" s="1"/>
  <c r="Q18" i="1"/>
  <c r="J43" i="1" s="1"/>
  <c r="Q19" i="1"/>
  <c r="J44" i="1" s="1"/>
  <c r="Q13" i="1"/>
  <c r="J38" i="1" s="1"/>
  <c r="J41" i="1" l="1"/>
  <c r="K41" i="1"/>
  <c r="L19" i="1"/>
  <c r="K19" i="1"/>
  <c r="L18" i="1"/>
  <c r="K18" i="1"/>
  <c r="L17" i="1"/>
  <c r="K17" i="1"/>
  <c r="L16" i="1"/>
  <c r="K16" i="1"/>
  <c r="L14" i="1"/>
  <c r="L15" i="1"/>
  <c r="K15" i="1"/>
  <c r="K14" i="1"/>
  <c r="L13" i="1"/>
  <c r="K13" i="1"/>
  <c r="G14" i="1"/>
  <c r="G15" i="1"/>
  <c r="S15" i="1" s="1"/>
  <c r="G16" i="1"/>
  <c r="S16" i="1" s="1"/>
  <c r="G17" i="1"/>
  <c r="G18" i="1"/>
  <c r="S18" i="1" s="1"/>
  <c r="G19" i="1"/>
  <c r="G13" i="1"/>
  <c r="F23" i="1"/>
  <c r="R23" i="1" s="1"/>
  <c r="K48" i="1" s="1"/>
  <c r="Q23" i="1"/>
  <c r="J48" i="1" s="1"/>
  <c r="F21" i="1"/>
  <c r="E21" i="1"/>
  <c r="F20" i="1"/>
  <c r="E20" i="1"/>
  <c r="M16" i="1" l="1"/>
  <c r="M18" i="1"/>
  <c r="M14" i="1"/>
  <c r="S14" i="1"/>
  <c r="M15" i="1"/>
  <c r="K23" i="1"/>
  <c r="G23" i="1"/>
  <c r="M23" i="1" s="1"/>
  <c r="M19" i="1"/>
  <c r="S19" i="1"/>
  <c r="M17" i="1"/>
  <c r="S17" i="1"/>
  <c r="M13" i="1"/>
  <c r="S13" i="1"/>
  <c r="L23" i="1"/>
  <c r="L20" i="1"/>
  <c r="R20" i="1"/>
  <c r="K45" i="1" s="1"/>
  <c r="L21" i="1"/>
  <c r="R21" i="1"/>
  <c r="K46" i="1" s="1"/>
  <c r="G21" i="1"/>
  <c r="K21" i="1"/>
  <c r="Q21" i="1"/>
  <c r="J46" i="1" s="1"/>
  <c r="K20" i="1"/>
  <c r="Q20" i="1"/>
  <c r="J45" i="1" s="1"/>
  <c r="G20" i="1"/>
  <c r="S23" i="1" l="1"/>
  <c r="M20" i="1"/>
  <c r="S20" i="1"/>
  <c r="M21" i="1"/>
  <c r="S21" i="1"/>
  <c r="O21" i="1"/>
  <c r="O20" i="1"/>
  <c r="O19" i="1"/>
  <c r="O18" i="1"/>
  <c r="O17" i="1"/>
  <c r="O16" i="1"/>
  <c r="O15" i="1"/>
  <c r="O14" i="1"/>
  <c r="N14" i="1"/>
  <c r="N15" i="1"/>
  <c r="O13" i="1"/>
  <c r="N13" i="1"/>
  <c r="J23" i="1"/>
  <c r="P23" i="1" s="1"/>
  <c r="J14" i="1"/>
  <c r="J15" i="1"/>
  <c r="J16" i="1"/>
  <c r="J17" i="1"/>
  <c r="J18" i="1"/>
  <c r="J19" i="1"/>
  <c r="J20" i="1"/>
  <c r="J21" i="1"/>
  <c r="J13" i="1"/>
  <c r="P21" i="1" l="1"/>
  <c r="V21" i="1"/>
  <c r="L46" i="1" s="1"/>
  <c r="P13" i="1"/>
  <c r="V13" i="1"/>
  <c r="L38" i="1" s="1"/>
  <c r="P14" i="1"/>
  <c r="V14" i="1"/>
  <c r="L39" i="1" s="1"/>
  <c r="V23" i="1"/>
  <c r="L48" i="1" s="1"/>
  <c r="P18" i="1"/>
  <c r="V18" i="1"/>
  <c r="L43" i="1" s="1"/>
  <c r="P19" i="1"/>
  <c r="V19" i="1"/>
  <c r="L44" i="1" s="1"/>
  <c r="P17" i="1"/>
  <c r="V17" i="1"/>
  <c r="L42" i="1" s="1"/>
  <c r="P15" i="1"/>
  <c r="V15" i="1"/>
  <c r="L40" i="1" s="1"/>
  <c r="P20" i="1"/>
  <c r="V20" i="1"/>
  <c r="L45" i="1" s="1"/>
  <c r="P16" i="1"/>
  <c r="V16" i="1"/>
  <c r="L41" i="1" s="1"/>
  <c r="N21" i="1"/>
  <c r="N17" i="1"/>
  <c r="N20" i="1"/>
  <c r="N19" i="1"/>
  <c r="N16" i="1"/>
  <c r="N18" i="1"/>
  <c r="H48" i="1" l="1"/>
  <c r="I48" i="1"/>
  <c r="G48" i="1"/>
  <c r="H40" i="1"/>
  <c r="I40" i="1"/>
  <c r="H39" i="1"/>
  <c r="I39" i="1"/>
  <c r="H41" i="1"/>
  <c r="I41" i="1"/>
  <c r="G45" i="1"/>
  <c r="H45" i="1"/>
  <c r="I45" i="1"/>
  <c r="G44" i="1"/>
  <c r="H44" i="1"/>
  <c r="I44" i="1"/>
  <c r="G43" i="1"/>
  <c r="H43" i="1"/>
  <c r="I43" i="1"/>
  <c r="H42" i="1"/>
  <c r="I42" i="1"/>
  <c r="H46" i="1"/>
  <c r="I46" i="1"/>
  <c r="I38" i="1"/>
  <c r="H38" i="1"/>
</calcChain>
</file>

<file path=xl/sharedStrings.xml><?xml version="1.0" encoding="utf-8"?>
<sst xmlns="http://schemas.openxmlformats.org/spreadsheetml/2006/main" count="94" uniqueCount="45">
  <si>
    <t>Les accidents du travail (AT)</t>
  </si>
  <si>
    <t>Tableau 1 : les secteurs les plus accidentogènes en région</t>
  </si>
  <si>
    <t>Répartition des effectifs salariés par sexe</t>
  </si>
  <si>
    <r>
      <t xml:space="preserve">Taux de fréquence
</t>
    </r>
    <r>
      <rPr>
        <b/>
        <i/>
        <sz val="9"/>
        <rFont val="Arial"/>
        <family val="2"/>
      </rPr>
      <t>(Nombre d'AT pour 1 million d'heures salariées)</t>
    </r>
  </si>
  <si>
    <r>
      <t xml:space="preserve">Indice de gravité
</t>
    </r>
    <r>
      <rPr>
        <b/>
        <i/>
        <sz val="9"/>
        <rFont val="Arial"/>
        <family val="2"/>
      </rPr>
      <t>(Somme des taux d'incapacité permanente pour 1 million d'heures salariées)</t>
    </r>
  </si>
  <si>
    <t>femmes</t>
  </si>
  <si>
    <t>hommes</t>
  </si>
  <si>
    <t>Total</t>
  </si>
  <si>
    <t>Hébergement médico-social et social</t>
  </si>
  <si>
    <t>Travaux de construction spécialisés</t>
  </si>
  <si>
    <t>Activités liées à l'emploi</t>
  </si>
  <si>
    <t>Action sociale sans hébergement</t>
  </si>
  <si>
    <t>Entreposage et services auxiliaires des transports</t>
  </si>
  <si>
    <t>Transports terrestres et transport par conduites</t>
  </si>
  <si>
    <t>Collecte, traitement et élimination des déchets ; récupération</t>
  </si>
  <si>
    <t>Services relatifs aux bâtiments et aménagement paysager</t>
  </si>
  <si>
    <t>Restauration</t>
  </si>
  <si>
    <t>Tous secteurs NAF 88</t>
  </si>
  <si>
    <t>* avec nb de salariés &gt;= 10 000 en région</t>
  </si>
  <si>
    <t>Agriculture</t>
  </si>
  <si>
    <t>Hors activités sportives, récréatives et de loisirs et activités de poste et courrier</t>
  </si>
  <si>
    <t>Secteurs industriels</t>
  </si>
  <si>
    <t>Construction</t>
  </si>
  <si>
    <t>Secteurs du commerce</t>
  </si>
  <si>
    <t>Secteurs des services</t>
  </si>
  <si>
    <t xml:space="preserve">Nombre d'accidents du travail </t>
  </si>
  <si>
    <t>Secteurs d'activité*
10 principaux secteurs (selon le taux de fréquence) - NAF 88 -</t>
  </si>
  <si>
    <t>Collecte, traitement et élimination des déchets ; récup</t>
  </si>
  <si>
    <t>Services aux bâtiments et aménagement paysager</t>
  </si>
  <si>
    <t>Secteurs d'activité*
10 principaux secteurs (selon le taux de fréquence 2019) - NAF 88 -</t>
  </si>
  <si>
    <t>Evolution 2016-2019</t>
  </si>
  <si>
    <t>Tableau 2 : Evolution entre 2016 et 2019 dans les 10 secteurs les plus accidentogènes en région</t>
  </si>
  <si>
    <t>Champ : établissements et salariés du régime général et agricole,  Auvergne-Rhône-Alpes</t>
  </si>
  <si>
    <t>Sources : INSEE Recensement de la population 2016 2019, DARES-CNAM-MSA 2016 et 2019 / Traitement : Dreets Auvergne-Rhône-Alpes - SESE</t>
  </si>
  <si>
    <r>
      <t xml:space="preserve">Indice de fréquence
</t>
    </r>
    <r>
      <rPr>
        <b/>
        <i/>
        <sz val="9"/>
        <rFont val="Arial"/>
        <family val="2"/>
      </rPr>
      <t>Nombre d'AT pour 1 000 salariés  
(</t>
    </r>
    <r>
      <rPr>
        <b/>
        <i/>
        <sz val="7"/>
        <rFont val="Arial"/>
        <family val="2"/>
      </rPr>
      <t>DARES/INSEE</t>
    </r>
    <r>
      <rPr>
        <b/>
        <i/>
        <sz val="9"/>
        <rFont val="Arial"/>
        <family val="2"/>
      </rPr>
      <t>)</t>
    </r>
  </si>
  <si>
    <r>
      <t xml:space="preserve">Nombre d'AT en 1ère indemnisation 
</t>
    </r>
    <r>
      <rPr>
        <b/>
        <i/>
        <sz val="7"/>
        <rFont val="Arial"/>
        <family val="2"/>
      </rPr>
      <t>(DARES)</t>
    </r>
  </si>
  <si>
    <t>Sources : DARES-CNAM-MSA 2016 et 2019 / traitement : Dreets Auvergne-Rhône-Alpes / SESE</t>
  </si>
  <si>
    <r>
      <t xml:space="preserve">Lecture: Le secteur de l'action sociale sans hébergement enregistre une augmentation de </t>
    </r>
    <r>
      <rPr>
        <b/>
        <sz val="8"/>
        <color rgb="FFFF0000"/>
        <rFont val="Arial"/>
        <family val="2"/>
      </rPr>
      <t>7</t>
    </r>
    <r>
      <rPr>
        <sz val="8"/>
        <rFont val="Arial"/>
        <family val="2"/>
      </rPr>
      <t>% du nombre total d'accidents du travail entre 2016 et 2019. Le taux de fréquence a diminué de 6% dans ce secteur et l'indice de gravité de 1%.</t>
    </r>
  </si>
  <si>
    <r>
      <t xml:space="preserve">Taux de fréquence
</t>
    </r>
    <r>
      <rPr>
        <b/>
        <i/>
        <sz val="9"/>
        <rFont val="Arial"/>
        <family val="2"/>
      </rPr>
      <t xml:space="preserve">(Nombre d'AT pour 1 million d'heures salariées)
</t>
    </r>
    <r>
      <rPr>
        <b/>
        <i/>
        <sz val="7"/>
        <rFont val="Arial"/>
        <family val="2"/>
      </rPr>
      <t>(DARES)</t>
    </r>
  </si>
  <si>
    <r>
      <t xml:space="preserve">Taux de gravité
</t>
    </r>
    <r>
      <rPr>
        <b/>
        <i/>
        <sz val="9"/>
        <rFont val="Arial"/>
        <family val="2"/>
      </rPr>
      <t xml:space="preserve">(Nombre de journées d'incapacité temporaire pour 1 000 heures salariées)
</t>
    </r>
    <r>
      <rPr>
        <b/>
        <i/>
        <sz val="7"/>
        <rFont val="Arial"/>
        <family val="2"/>
      </rPr>
      <t>(DARES)</t>
    </r>
  </si>
  <si>
    <r>
      <t xml:space="preserve">Indice de gravité
</t>
    </r>
    <r>
      <rPr>
        <b/>
        <i/>
        <sz val="9"/>
        <rFont val="Arial"/>
        <family val="2"/>
      </rPr>
      <t xml:space="preserve">(Somme des taux d'incapacité permanente pour 1 million d'heures salariées)
</t>
    </r>
    <r>
      <rPr>
        <b/>
        <i/>
        <sz val="7"/>
        <rFont val="Arial"/>
        <family val="2"/>
      </rPr>
      <t>(DARES)</t>
    </r>
  </si>
  <si>
    <t>Lecture : Le secteur de l'hébergement médico-social et social compte 80% de femmes contre 20% d'hommes. Dans ce secteur, l'indice de fréquence des femmes était de 27,5 en 2016 et 29,1 en 2019.</t>
  </si>
  <si>
    <t>Industries alimantaires</t>
  </si>
  <si>
    <t>Industries alimentaires</t>
  </si>
  <si>
    <r>
      <rPr>
        <b/>
        <sz val="11"/>
        <color theme="4" tint="-0.249977111117893"/>
        <rFont val="Gadugi"/>
        <family val="2"/>
      </rPr>
      <t>Stagnation de la fréquence et légère baisse de la gravité des accidents du travail entre 2016 et 2019, mais une situation contrastée entre les femmes et les hommes.</t>
    </r>
    <r>
      <rPr>
        <sz val="11"/>
        <rFont val="Gadugi"/>
        <family val="2"/>
      </rPr>
      <t xml:space="preserve">
Les 91 562 accidents du travail (AT) en 2019 dans la région ARA concernent à 65% des hommes alors que ceux-ci représentent 53% de l'emploi salarié.. La moitié de ces AT se concentrent dans 10 secteurs d'activité (sur 88) qui sont les plus accidentogènes, lorsque l'on rapporte leur nombre à la part des heures travaillées (taux de fréquence). 5 de ces 10 secteurs sont très masculinisés (avec une part &gt;= à 60% de salariés hommes) : les travaux de construction spécialisés, l'activité liée à l'emploi (intérim essentiellement), les transports, l'entreposage et la gestion des déchets. 2 secteurs sont très féminisés : l'hébergement médico-social et social et l'action sociale sans hébergement. 2 enfin sont mixtes: la restauration et les services relatifs aux bâtiments et aménagement paysager.
Pour les hommes, 4 secteurs dépassent le taux de 40 AT pour 1 million d'heure travaillées dans l'année : les activités liées à l'emploi (51,8), les travaux de construction spécialisés (45,7), la gestion des déchets (42,7) et les services relatifs aux bâtiments et aménagement paysager (41,9). C'est dans ces secteurs, auxquels on peut ajouter les transports terrestres et transport par conduites, que l'on trouve également les AT les plus graves en matière de séquelles permanentes (indice de gravité). 
Pour les femmes, 2 secteurs dépassent le taux de 40 AT pour 1 million d'heures travaillées dans l'année: l'hébergement médico-social et social (53,6) et l'action sociale sans hébergement (43). Ces 2 secteurs ont un indice de gravité des AT notables. On peut y ajouter les services relatifs aux bâtiments et aménagement paysager, comportant une forte part d'emploi relevant du nettoyage des bâtiments. 
Les AT ont augmenté de 5% par rapport à 2016, de 7% pour les femmes et de 3% pour les hommes. Parmi les 10 secteurs les plus accidentogènes, l'augmentation la plus nette est dans les activités liées à l'emploi (+29%), suivies ensuite par la gestion des déchets (+12%). Cependant le taux de fréquence global est resté stable entre les 2 années. Il a même reculé dans 8 des 10 secteurs les plus accidentogènes. Les 3 secteurs qui font exception sont les activités liées à l'emploi (+8%), les industries alimentaires (+4%) et la gestion des déchets (+2%). Dans les 3 cas, ce sont les femmes qui sont les plus concernées (respectivement +23%, +8% et +7%). D'ailleurs, le taux de fréquence global a augmenté de 3% pour les femmes quand il a diminué de 1% pour les hommes. 
Parallèlement, l'indice de gravité des AT a reculé de 2% entre les 2 années. Ce recul se constate nettement dans les secteurs les plus accidentogènes. On note cependant une fois de plus l'exception des activités liées à l'emploi où il croit de 23% et des industries alimentaires (+52%). On note également que dans le secteur le plus accidentogène pour les femmes, l'hébergement médico-social et action sociale sans hébergement, il augmente de 15%. Au global, si l'indice de gravité recule pour les hommes (-3%), il progresse très légèrement pour les femmes (+1%).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</si>
</sst>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_-;\-* #,##0.00\ _€_-;_-* &quot;-&quot;??\ _€_-;_-@_-"/>
    <numFmt numFmtId="165" formatCode="_-* #,##0\ _€_-;\-* #,##0\ _€_-;_-* &quot;-&quot;??\ _€_-;_-@_-"/>
    <numFmt numFmtId="166" formatCode="_-* #,##0.0\ _€_-;\-* #,##0.0\ _€_-;_-* &quot;-&quot;??\ _€_-;_-@_-"/>
    <numFmt numFmtId="167" formatCode="\+\ 0%;\-\ 0%"/>
    <numFmt numFmtId="168" formatCode="0.0"/>
  </numFmts>
  <fonts count="18"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Arial"/>
      <family val="2"/>
    </font>
    <font>
      <b/>
      <sz val="18"/>
      <color rgb="FF00B0F0"/>
      <name val="Calibri"/>
      <family val="2"/>
      <scheme val="minor"/>
    </font>
    <font>
      <sz val="9"/>
      <color theme="1"/>
      <name val="Arial"/>
      <family val="2"/>
    </font>
    <font>
      <b/>
      <sz val="9"/>
      <color theme="1"/>
      <name val="Arial"/>
      <family val="2"/>
    </font>
    <font>
      <b/>
      <sz val="9"/>
      <name val="Arial"/>
      <family val="2"/>
    </font>
    <font>
      <b/>
      <i/>
      <sz val="9"/>
      <name val="Arial"/>
      <family val="2"/>
    </font>
    <font>
      <sz val="9"/>
      <name val="Arial"/>
      <family val="2"/>
    </font>
    <font>
      <sz val="8"/>
      <color theme="1"/>
      <name val="Arial"/>
      <family val="2"/>
    </font>
    <font>
      <sz val="11"/>
      <color rgb="FF000000"/>
      <name val="Calibri"/>
      <family val="2"/>
      <scheme val="minor"/>
    </font>
    <font>
      <sz val="8"/>
      <name val="Arial"/>
      <family val="2"/>
    </font>
    <font>
      <sz val="11"/>
      <name val="Gadugi"/>
      <family val="2"/>
    </font>
    <font>
      <b/>
      <sz val="11"/>
      <color theme="1"/>
      <name val="Arial"/>
      <family val="2"/>
    </font>
    <font>
      <b/>
      <sz val="8"/>
      <color rgb="FFFF0000"/>
      <name val="Arial"/>
      <family val="2"/>
    </font>
    <font>
      <b/>
      <i/>
      <sz val="7"/>
      <name val="Arial"/>
      <family val="2"/>
    </font>
    <font>
      <b/>
      <sz val="11"/>
      <color theme="4" tint="-0.249977111117893"/>
      <name val="Gadugi"/>
      <family val="2"/>
    </font>
  </fonts>
  <fills count="15">
    <fill>
      <patternFill patternType="none"/>
    </fill>
    <fill>
      <patternFill patternType="gray125"/>
    </fill>
    <fill>
      <patternFill patternType="solid">
        <fgColor theme="0" tint="-0.14999847407452621"/>
        <bgColor indexed="64"/>
      </patternFill>
    </fill>
    <fill>
      <patternFill patternType="solid">
        <fgColor theme="7" tint="0.39997558519241921"/>
        <bgColor indexed="64"/>
      </patternFill>
    </fill>
    <fill>
      <patternFill patternType="solid">
        <fgColor rgb="FFB1A0C7"/>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theme="7" tint="0.59999389629810485"/>
        <bgColor indexed="64"/>
      </patternFill>
    </fill>
    <fill>
      <patternFill patternType="solid">
        <fgColor indexed="9"/>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rgb="FFECB0B4"/>
        <bgColor indexed="64"/>
      </patternFill>
    </fill>
    <fill>
      <patternFill patternType="solid">
        <fgColor rgb="FFFEFCA6"/>
        <bgColor indexed="64"/>
      </patternFill>
    </fill>
  </fills>
  <borders count="28">
    <border>
      <left/>
      <right/>
      <top/>
      <bottom/>
      <diagonal/>
    </border>
    <border>
      <left style="medium">
        <color theme="4" tint="-0.24994659260841701"/>
      </left>
      <right/>
      <top style="medium">
        <color theme="4" tint="-0.24994659260841701"/>
      </top>
      <bottom style="medium">
        <color theme="4" tint="-0.24994659260841701"/>
      </bottom>
      <diagonal/>
    </border>
    <border>
      <left/>
      <right/>
      <top style="medium">
        <color theme="4" tint="-0.24994659260841701"/>
      </top>
      <bottom style="medium">
        <color theme="4" tint="-0.24994659260841701"/>
      </bottom>
      <diagonal/>
    </border>
    <border>
      <left/>
      <right style="medium">
        <color theme="4" tint="-0.24994659260841701"/>
      </right>
      <top style="medium">
        <color theme="4" tint="-0.24994659260841701"/>
      </top>
      <bottom style="medium">
        <color theme="4" tint="-0.24994659260841701"/>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theme="4" tint="-0.24994659260841701"/>
      </left>
      <right/>
      <top style="medium">
        <color theme="4" tint="-0.24994659260841701"/>
      </top>
      <bottom/>
      <diagonal/>
    </border>
    <border>
      <left/>
      <right/>
      <top style="medium">
        <color theme="4" tint="-0.24994659260841701"/>
      </top>
      <bottom/>
      <diagonal/>
    </border>
    <border>
      <left/>
      <right style="medium">
        <color theme="4" tint="-0.24994659260841701"/>
      </right>
      <top style="medium">
        <color theme="4" tint="-0.24994659260841701"/>
      </top>
      <bottom/>
      <diagonal/>
    </border>
    <border>
      <left style="medium">
        <color theme="4" tint="-0.24994659260841701"/>
      </left>
      <right/>
      <top/>
      <bottom/>
      <diagonal/>
    </border>
    <border>
      <left/>
      <right style="medium">
        <color theme="4" tint="-0.24994659260841701"/>
      </right>
      <top/>
      <bottom/>
      <diagonal/>
    </border>
    <border>
      <left style="medium">
        <color theme="4" tint="-0.24994659260841701"/>
      </left>
      <right/>
      <top/>
      <bottom style="medium">
        <color theme="4" tint="-0.24994659260841701"/>
      </bottom>
      <diagonal/>
    </border>
    <border>
      <left/>
      <right/>
      <top/>
      <bottom style="medium">
        <color theme="4" tint="-0.24994659260841701"/>
      </bottom>
      <diagonal/>
    </border>
    <border>
      <left/>
      <right style="medium">
        <color theme="4" tint="-0.24994659260841701"/>
      </right>
      <top/>
      <bottom style="medium">
        <color theme="4" tint="-0.24994659260841701"/>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82">
    <xf numFmtId="0" fontId="0" fillId="0" borderId="0" xfId="0"/>
    <xf numFmtId="0" fontId="3" fillId="0" borderId="0" xfId="0" applyFont="1"/>
    <xf numFmtId="0" fontId="2" fillId="0" borderId="0" xfId="0" applyFont="1"/>
    <xf numFmtId="0" fontId="5" fillId="0" borderId="0" xfId="0" applyFont="1" applyAlignment="1">
      <alignment vertical="center"/>
    </xf>
    <xf numFmtId="0" fontId="6" fillId="0" borderId="7" xfId="0" applyFont="1" applyBorder="1" applyAlignment="1">
      <alignment horizontal="center" vertical="center"/>
    </xf>
    <xf numFmtId="0" fontId="5" fillId="0" borderId="0" xfId="0" applyFont="1"/>
    <xf numFmtId="0" fontId="6" fillId="7" borderId="0" xfId="0" applyFont="1" applyFill="1" applyBorder="1" applyAlignment="1">
      <alignment horizontal="center"/>
    </xf>
    <xf numFmtId="0" fontId="6" fillId="7" borderId="8" xfId="0" applyFont="1" applyFill="1" applyBorder="1" applyAlignment="1">
      <alignment horizontal="center"/>
    </xf>
    <xf numFmtId="0" fontId="6" fillId="6" borderId="7" xfId="0" applyFont="1" applyFill="1" applyBorder="1" applyAlignment="1">
      <alignment horizontal="center"/>
    </xf>
    <xf numFmtId="0" fontId="6" fillId="6" borderId="0" xfId="0" applyFont="1" applyFill="1" applyBorder="1" applyAlignment="1">
      <alignment horizontal="center"/>
    </xf>
    <xf numFmtId="0" fontId="6" fillId="6" borderId="8" xfId="0" applyFont="1" applyFill="1" applyBorder="1" applyAlignment="1">
      <alignment horizontal="center"/>
    </xf>
    <xf numFmtId="0" fontId="6" fillId="0" borderId="7" xfId="0" applyFont="1" applyBorder="1" applyAlignment="1">
      <alignment horizontal="center"/>
    </xf>
    <xf numFmtId="0" fontId="7" fillId="8" borderId="9" xfId="0" applyFont="1" applyFill="1" applyBorder="1" applyAlignment="1">
      <alignment vertical="center" wrapText="1"/>
    </xf>
    <xf numFmtId="0" fontId="6" fillId="5" borderId="10" xfId="0" applyFont="1" applyFill="1" applyBorder="1" applyAlignment="1">
      <alignment horizontal="center" vertical="center"/>
    </xf>
    <xf numFmtId="0" fontId="6" fillId="5" borderId="11" xfId="0" applyFont="1" applyFill="1" applyBorder="1" applyAlignment="1">
      <alignment horizontal="center" vertical="center"/>
    </xf>
    <xf numFmtId="0" fontId="6" fillId="6" borderId="10" xfId="0" applyFont="1" applyFill="1" applyBorder="1" applyAlignment="1">
      <alignment horizontal="center" vertical="center"/>
    </xf>
    <xf numFmtId="0" fontId="6" fillId="6" borderId="12" xfId="0" applyFont="1" applyFill="1" applyBorder="1" applyAlignment="1">
      <alignment horizontal="center" vertical="center"/>
    </xf>
    <xf numFmtId="0" fontId="6" fillId="6" borderId="11" xfId="0" applyFont="1" applyFill="1" applyBorder="1" applyAlignment="1">
      <alignment horizontal="center" vertical="center"/>
    </xf>
    <xf numFmtId="0" fontId="6" fillId="7" borderId="12" xfId="0" applyFont="1" applyFill="1" applyBorder="1" applyAlignment="1">
      <alignment horizontal="center" vertical="center"/>
    </xf>
    <xf numFmtId="0" fontId="6" fillId="7" borderId="11" xfId="0" applyFont="1" applyFill="1" applyBorder="1" applyAlignment="1">
      <alignment horizontal="center" vertical="center"/>
    </xf>
    <xf numFmtId="0" fontId="6" fillId="7" borderId="10" xfId="0" applyFont="1" applyFill="1" applyBorder="1" applyAlignment="1">
      <alignment horizontal="center" vertical="center"/>
    </xf>
    <xf numFmtId="0" fontId="9" fillId="9" borderId="13" xfId="0" applyFont="1" applyFill="1" applyBorder="1" applyAlignment="1">
      <alignment vertical="center" wrapText="1"/>
    </xf>
    <xf numFmtId="9" fontId="5" fillId="0" borderId="4" xfId="2" applyFont="1" applyBorder="1" applyAlignment="1">
      <alignment horizontal="center"/>
    </xf>
    <xf numFmtId="9" fontId="5" fillId="0" borderId="5" xfId="2" applyFont="1" applyBorder="1" applyAlignment="1">
      <alignment horizontal="center"/>
    </xf>
    <xf numFmtId="165" fontId="5" fillId="0" borderId="6" xfId="1" applyNumberFormat="1" applyFont="1" applyBorder="1"/>
    <xf numFmtId="165" fontId="5" fillId="0" borderId="5" xfId="1" applyNumberFormat="1" applyFont="1" applyBorder="1"/>
    <xf numFmtId="0" fontId="9" fillId="10" borderId="14" xfId="0" applyFont="1" applyFill="1" applyBorder="1" applyAlignment="1">
      <alignment vertical="center" wrapText="1"/>
    </xf>
    <xf numFmtId="9" fontId="5" fillId="0" borderId="7" xfId="2" applyFont="1" applyBorder="1" applyAlignment="1">
      <alignment horizontal="center"/>
    </xf>
    <xf numFmtId="9" fontId="5" fillId="0" borderId="8" xfId="2" applyFont="1" applyBorder="1" applyAlignment="1">
      <alignment horizontal="center"/>
    </xf>
    <xf numFmtId="165" fontId="5" fillId="0" borderId="0" xfId="1" applyNumberFormat="1" applyFont="1" applyBorder="1"/>
    <xf numFmtId="165" fontId="5" fillId="0" borderId="8" xfId="1" applyNumberFormat="1" applyFont="1" applyBorder="1"/>
    <xf numFmtId="0" fontId="9" fillId="9" borderId="14" xfId="0" applyFont="1" applyFill="1" applyBorder="1" applyAlignment="1">
      <alignment vertical="center" wrapText="1"/>
    </xf>
    <xf numFmtId="0" fontId="9" fillId="5" borderId="14" xfId="0" applyFont="1" applyFill="1" applyBorder="1" applyAlignment="1">
      <alignment vertical="center" wrapText="1"/>
    </xf>
    <xf numFmtId="0" fontId="7" fillId="0" borderId="15" xfId="0" applyFont="1" applyFill="1" applyBorder="1" applyAlignment="1">
      <alignment vertical="center" wrapText="1"/>
    </xf>
    <xf numFmtId="9" fontId="6" fillId="0" borderId="16" xfId="2" applyFont="1" applyBorder="1" applyAlignment="1">
      <alignment horizontal="center" vertical="center"/>
    </xf>
    <xf numFmtId="165" fontId="6" fillId="0" borderId="9" xfId="1" applyNumberFormat="1" applyFont="1" applyBorder="1" applyAlignment="1">
      <alignment vertical="center"/>
    </xf>
    <xf numFmtId="165" fontId="6" fillId="0" borderId="17" xfId="1" applyNumberFormat="1" applyFont="1" applyBorder="1" applyAlignment="1">
      <alignment vertical="center"/>
    </xf>
    <xf numFmtId="165" fontId="6" fillId="0" borderId="16" xfId="1" applyNumberFormat="1" applyFont="1" applyBorder="1" applyAlignment="1">
      <alignment vertical="center"/>
    </xf>
    <xf numFmtId="0" fontId="10" fillId="0" borderId="0" xfId="0" applyFont="1"/>
    <xf numFmtId="0" fontId="12" fillId="0" borderId="0" xfId="0" applyFont="1" applyBorder="1"/>
    <xf numFmtId="0" fontId="12" fillId="12" borderId="0" xfId="0" applyFont="1" applyFill="1" applyBorder="1" applyAlignment="1">
      <alignment vertical="center"/>
    </xf>
    <xf numFmtId="0" fontId="12" fillId="0" borderId="0" xfId="0" applyFont="1" applyFill="1" applyBorder="1" applyAlignment="1">
      <alignment vertical="center"/>
    </xf>
    <xf numFmtId="0" fontId="14" fillId="0" borderId="0" xfId="0" applyFont="1"/>
    <xf numFmtId="167" fontId="9" fillId="0" borderId="4" xfId="2" quotePrefix="1" applyNumberFormat="1" applyFont="1" applyFill="1" applyBorder="1" applyAlignment="1">
      <alignment horizontal="center" vertical="center" wrapText="1"/>
    </xf>
    <xf numFmtId="167" fontId="9" fillId="0" borderId="6" xfId="2" quotePrefix="1" applyNumberFormat="1" applyFont="1" applyFill="1" applyBorder="1" applyAlignment="1">
      <alignment horizontal="center" vertical="center" wrapText="1"/>
    </xf>
    <xf numFmtId="167" fontId="5" fillId="0" borderId="4" xfId="2" applyNumberFormat="1" applyFont="1" applyFill="1" applyBorder="1" applyAlignment="1">
      <alignment horizontal="center" vertical="center"/>
    </xf>
    <xf numFmtId="167" fontId="5" fillId="5" borderId="5" xfId="2" applyNumberFormat="1" applyFont="1" applyFill="1" applyBorder="1" applyAlignment="1">
      <alignment horizontal="center" vertical="center"/>
    </xf>
    <xf numFmtId="167" fontId="5" fillId="0" borderId="4" xfId="2" applyNumberFormat="1" applyFont="1" applyBorder="1" applyAlignment="1">
      <alignment horizontal="center" vertical="center"/>
    </xf>
    <xf numFmtId="167" fontId="9" fillId="0" borderId="7" xfId="2" quotePrefix="1" applyNumberFormat="1" applyFont="1" applyFill="1" applyBorder="1" applyAlignment="1">
      <alignment horizontal="center" vertical="center" wrapText="1"/>
    </xf>
    <xf numFmtId="167" fontId="9" fillId="0" borderId="0" xfId="2" quotePrefix="1" applyNumberFormat="1" applyFont="1" applyFill="1" applyBorder="1" applyAlignment="1">
      <alignment horizontal="center" vertical="center" wrapText="1"/>
    </xf>
    <xf numFmtId="167" fontId="5" fillId="0" borderId="7" xfId="2" applyNumberFormat="1" applyFont="1" applyFill="1" applyBorder="1" applyAlignment="1">
      <alignment horizontal="center" vertical="center"/>
    </xf>
    <xf numFmtId="167" fontId="5" fillId="5" borderId="8" xfId="2" applyNumberFormat="1" applyFont="1" applyFill="1" applyBorder="1" applyAlignment="1">
      <alignment horizontal="center" vertical="center"/>
    </xf>
    <xf numFmtId="167" fontId="5" fillId="0" borderId="7" xfId="2" applyNumberFormat="1" applyFont="1" applyBorder="1" applyAlignment="1">
      <alignment horizontal="center" vertical="center"/>
    </xf>
    <xf numFmtId="167" fontId="9" fillId="0" borderId="12" xfId="2" quotePrefix="1" applyNumberFormat="1" applyFont="1" applyFill="1" applyBorder="1" applyAlignment="1">
      <alignment horizontal="center" vertical="center" wrapText="1"/>
    </xf>
    <xf numFmtId="167" fontId="6" fillId="0" borderId="9" xfId="2" applyNumberFormat="1" applyFont="1" applyBorder="1" applyAlignment="1">
      <alignment horizontal="center" vertical="center"/>
    </xf>
    <xf numFmtId="167" fontId="6" fillId="0" borderId="17" xfId="2" applyNumberFormat="1" applyFont="1" applyBorder="1" applyAlignment="1">
      <alignment horizontal="center" vertical="center"/>
    </xf>
    <xf numFmtId="167" fontId="6" fillId="5" borderId="16" xfId="2" applyNumberFormat="1" applyFont="1" applyFill="1" applyBorder="1" applyAlignment="1">
      <alignment horizontal="center" vertical="center"/>
    </xf>
    <xf numFmtId="167" fontId="7" fillId="0" borderId="0" xfId="2" quotePrefix="1" applyNumberFormat="1" applyFont="1" applyFill="1" applyBorder="1" applyAlignment="1">
      <alignment horizontal="center" wrapText="1"/>
    </xf>
    <xf numFmtId="167" fontId="6" fillId="0" borderId="0" xfId="2" applyNumberFormat="1" applyFont="1" applyBorder="1" applyAlignment="1">
      <alignment horizontal="center"/>
    </xf>
    <xf numFmtId="167" fontId="6" fillId="0" borderId="0" xfId="2" applyNumberFormat="1" applyFont="1" applyBorder="1" applyAlignment="1">
      <alignment horizontal="center" vertical="center"/>
    </xf>
    <xf numFmtId="0" fontId="12" fillId="0" borderId="0" xfId="0" applyFont="1" applyFill="1" applyBorder="1" applyAlignment="1">
      <alignment vertical="top"/>
    </xf>
    <xf numFmtId="167" fontId="9" fillId="0" borderId="5" xfId="2" quotePrefix="1" applyNumberFormat="1" applyFont="1" applyFill="1" applyBorder="1" applyAlignment="1">
      <alignment horizontal="center" vertical="center" wrapText="1"/>
    </xf>
    <xf numFmtId="167" fontId="9" fillId="0" borderId="8" xfId="2" quotePrefix="1" applyNumberFormat="1" applyFont="1" applyFill="1" applyBorder="1" applyAlignment="1">
      <alignment horizontal="center" vertical="center" wrapText="1"/>
    </xf>
    <xf numFmtId="167" fontId="9" fillId="0" borderId="10" xfId="2" quotePrefix="1" applyNumberFormat="1" applyFont="1" applyFill="1" applyBorder="1" applyAlignment="1">
      <alignment horizontal="center" vertical="center" wrapText="1"/>
    </xf>
    <xf numFmtId="167" fontId="7" fillId="0" borderId="10" xfId="2" quotePrefix="1" applyNumberFormat="1" applyFont="1" applyFill="1" applyBorder="1" applyAlignment="1">
      <alignment horizontal="center" vertical="center" wrapText="1"/>
    </xf>
    <xf numFmtId="167" fontId="7" fillId="0" borderId="12" xfId="2" quotePrefix="1" applyNumberFormat="1" applyFont="1" applyFill="1" applyBorder="1" applyAlignment="1">
      <alignment horizontal="center" vertical="center" wrapText="1"/>
    </xf>
    <xf numFmtId="167" fontId="7" fillId="0" borderId="11" xfId="2" quotePrefix="1" applyNumberFormat="1" applyFont="1" applyFill="1" applyBorder="1" applyAlignment="1">
      <alignment horizontal="center" vertical="center" wrapText="1"/>
    </xf>
    <xf numFmtId="3" fontId="5" fillId="0" borderId="0" xfId="0" applyNumberFormat="1" applyFont="1"/>
    <xf numFmtId="3" fontId="6" fillId="0" borderId="9" xfId="1" applyNumberFormat="1" applyFont="1" applyBorder="1" applyAlignment="1">
      <alignment vertical="center"/>
    </xf>
    <xf numFmtId="3" fontId="6" fillId="0" borderId="17" xfId="1" applyNumberFormat="1" applyFont="1" applyBorder="1" applyAlignment="1">
      <alignment vertical="center"/>
    </xf>
    <xf numFmtId="3" fontId="6" fillId="0" borderId="16" xfId="1" applyNumberFormat="1" applyFont="1" applyBorder="1" applyAlignment="1">
      <alignment vertical="center"/>
    </xf>
    <xf numFmtId="165" fontId="5" fillId="0" borderId="11" xfId="1" applyNumberFormat="1" applyFont="1" applyBorder="1"/>
    <xf numFmtId="166" fontId="9" fillId="0" borderId="4" xfId="1" applyNumberFormat="1" applyFont="1" applyBorder="1"/>
    <xf numFmtId="166" fontId="9" fillId="0" borderId="6" xfId="1" applyNumberFormat="1" applyFont="1" applyBorder="1"/>
    <xf numFmtId="166" fontId="9" fillId="0" borderId="7" xfId="1" applyNumberFormat="1" applyFont="1" applyBorder="1"/>
    <xf numFmtId="166" fontId="9" fillId="0" borderId="0" xfId="1" applyNumberFormat="1" applyFont="1" applyBorder="1"/>
    <xf numFmtId="166" fontId="9" fillId="0" borderId="5" xfId="1" applyNumberFormat="1" applyFont="1" applyBorder="1"/>
    <xf numFmtId="166" fontId="9" fillId="0" borderId="8" xfId="1" applyNumberFormat="1" applyFont="1" applyBorder="1"/>
    <xf numFmtId="166" fontId="9" fillId="0" borderId="11" xfId="1" applyNumberFormat="1" applyFont="1" applyBorder="1"/>
    <xf numFmtId="166" fontId="7" fillId="0" borderId="9" xfId="1" applyNumberFormat="1" applyFont="1" applyBorder="1"/>
    <xf numFmtId="166" fontId="7" fillId="0" borderId="17" xfId="1" applyNumberFormat="1" applyFont="1" applyBorder="1"/>
    <xf numFmtId="166" fontId="7" fillId="0" borderId="16" xfId="1" applyNumberFormat="1" applyFont="1" applyBorder="1"/>
    <xf numFmtId="166" fontId="9" fillId="0" borderId="10" xfId="1" applyNumberFormat="1" applyFont="1" applyBorder="1"/>
    <xf numFmtId="166" fontId="9" fillId="12" borderId="5" xfId="1" applyNumberFormat="1" applyFont="1" applyFill="1" applyBorder="1"/>
    <xf numFmtId="166" fontId="9" fillId="12" borderId="8" xfId="1" applyNumberFormat="1" applyFont="1" applyFill="1" applyBorder="1"/>
    <xf numFmtId="166" fontId="9" fillId="12" borderId="11" xfId="1" applyNumberFormat="1" applyFont="1" applyFill="1" applyBorder="1"/>
    <xf numFmtId="0" fontId="6" fillId="6" borderId="0" xfId="0" applyFont="1" applyFill="1" applyBorder="1" applyAlignment="1">
      <alignment horizontal="center" vertical="center"/>
    </xf>
    <xf numFmtId="166" fontId="9" fillId="0" borderId="12" xfId="1" applyNumberFormat="1" applyFont="1" applyBorder="1"/>
    <xf numFmtId="166" fontId="7" fillId="0" borderId="12" xfId="1" applyNumberFormat="1" applyFont="1" applyBorder="1"/>
    <xf numFmtId="166" fontId="7" fillId="12" borderId="16" xfId="1" applyNumberFormat="1" applyFont="1" applyFill="1" applyBorder="1"/>
    <xf numFmtId="167" fontId="5" fillId="0" borderId="6" xfId="2" applyNumberFormat="1" applyFont="1" applyFill="1" applyBorder="1" applyAlignment="1">
      <alignment horizontal="center" vertical="center"/>
    </xf>
    <xf numFmtId="167" fontId="5" fillId="0" borderId="0" xfId="2" applyNumberFormat="1" applyFont="1" applyFill="1" applyBorder="1" applyAlignment="1">
      <alignment horizontal="center" vertical="center"/>
    </xf>
    <xf numFmtId="167" fontId="5" fillId="0" borderId="12" xfId="2" applyNumberFormat="1" applyFont="1" applyFill="1" applyBorder="1" applyAlignment="1">
      <alignment horizontal="center" vertical="center"/>
    </xf>
    <xf numFmtId="167" fontId="5" fillId="0" borderId="10" xfId="2" applyNumberFormat="1" applyFont="1" applyBorder="1" applyAlignment="1">
      <alignment horizontal="center" vertical="center"/>
    </xf>
    <xf numFmtId="167" fontId="5" fillId="0" borderId="6" xfId="2" applyNumberFormat="1" applyFont="1" applyBorder="1" applyAlignment="1">
      <alignment horizontal="center" vertical="center"/>
    </xf>
    <xf numFmtId="167" fontId="5" fillId="0" borderId="0" xfId="2" applyNumberFormat="1" applyFont="1" applyBorder="1" applyAlignment="1">
      <alignment horizontal="center" vertical="center"/>
    </xf>
    <xf numFmtId="167" fontId="5" fillId="0" borderId="12" xfId="2" applyNumberFormat="1" applyFont="1" applyBorder="1" applyAlignment="1">
      <alignment horizontal="center" vertical="center"/>
    </xf>
    <xf numFmtId="9" fontId="6" fillId="0" borderId="17" xfId="2" applyFont="1" applyBorder="1" applyAlignment="1">
      <alignment horizontal="center" vertical="center"/>
    </xf>
    <xf numFmtId="166" fontId="7" fillId="0" borderId="9" xfId="1" applyNumberFormat="1" applyFont="1" applyBorder="1" applyAlignment="1">
      <alignment vertical="center"/>
    </xf>
    <xf numFmtId="166" fontId="7" fillId="0" borderId="17" xfId="1" applyNumberFormat="1" applyFont="1" applyBorder="1" applyAlignment="1">
      <alignment vertical="center"/>
    </xf>
    <xf numFmtId="166" fontId="7" fillId="0" borderId="16" xfId="1" applyNumberFormat="1" applyFont="1" applyBorder="1" applyAlignment="1">
      <alignment vertical="center"/>
    </xf>
    <xf numFmtId="166" fontId="9" fillId="0" borderId="4" xfId="1" applyNumberFormat="1" applyFont="1" applyBorder="1" applyAlignment="1">
      <alignment horizontal="right"/>
    </xf>
    <xf numFmtId="166" fontId="9" fillId="0" borderId="7" xfId="1" applyNumberFormat="1" applyFont="1" applyBorder="1" applyAlignment="1">
      <alignment horizontal="right"/>
    </xf>
    <xf numFmtId="166" fontId="9" fillId="0" borderId="6" xfId="1" applyNumberFormat="1" applyFont="1" applyBorder="1" applyAlignment="1">
      <alignment horizontal="right"/>
    </xf>
    <xf numFmtId="166" fontId="9" fillId="0" borderId="5" xfId="1" applyNumberFormat="1" applyFont="1" applyBorder="1" applyAlignment="1">
      <alignment horizontal="right"/>
    </xf>
    <xf numFmtId="166" fontId="9" fillId="0" borderId="8" xfId="1" applyNumberFormat="1" applyFont="1" applyBorder="1" applyAlignment="1">
      <alignment horizontal="right"/>
    </xf>
    <xf numFmtId="166" fontId="9" fillId="0" borderId="0" xfId="1" applyNumberFormat="1" applyFont="1" applyBorder="1" applyAlignment="1">
      <alignment horizontal="right"/>
    </xf>
    <xf numFmtId="9" fontId="6" fillId="0" borderId="0" xfId="2" applyFont="1" applyBorder="1" applyAlignment="1">
      <alignment horizontal="center" vertical="center"/>
    </xf>
    <xf numFmtId="165" fontId="6" fillId="0" borderId="0" xfId="1" applyNumberFormat="1" applyFont="1" applyBorder="1" applyAlignment="1">
      <alignment vertical="center"/>
    </xf>
    <xf numFmtId="3" fontId="6" fillId="0" borderId="0" xfId="1" applyNumberFormat="1" applyFont="1" applyBorder="1" applyAlignment="1">
      <alignment vertical="center"/>
    </xf>
    <xf numFmtId="166" fontId="7" fillId="0" borderId="0" xfId="1" applyNumberFormat="1" applyFont="1" applyBorder="1"/>
    <xf numFmtId="166" fontId="7" fillId="0" borderId="6" xfId="1" applyNumberFormat="1" applyFont="1" applyBorder="1"/>
    <xf numFmtId="166" fontId="7" fillId="12" borderId="0" xfId="1" applyNumberFormat="1" applyFont="1" applyFill="1" applyBorder="1"/>
    <xf numFmtId="168" fontId="7" fillId="0" borderId="0" xfId="0" applyNumberFormat="1" applyFont="1" applyBorder="1"/>
    <xf numFmtId="168" fontId="7" fillId="5" borderId="0" xfId="0" applyNumberFormat="1" applyFont="1" applyFill="1" applyBorder="1"/>
    <xf numFmtId="166" fontId="7" fillId="0" borderId="0" xfId="1" applyNumberFormat="1" applyFont="1" applyBorder="1" applyAlignment="1">
      <alignment vertical="center"/>
    </xf>
    <xf numFmtId="0" fontId="3" fillId="0" borderId="0" xfId="2" applyNumberFormat="1" applyFont="1"/>
    <xf numFmtId="9" fontId="5" fillId="0" borderId="0" xfId="2" applyFont="1" applyBorder="1" applyAlignment="1">
      <alignment horizontal="center"/>
    </xf>
    <xf numFmtId="167" fontId="5" fillId="0" borderId="10" xfId="2" applyNumberFormat="1" applyFont="1" applyFill="1" applyBorder="1" applyAlignment="1">
      <alignment horizontal="center" vertical="center"/>
    </xf>
    <xf numFmtId="167" fontId="5" fillId="0" borderId="11" xfId="2" applyNumberFormat="1" applyFont="1" applyBorder="1" applyAlignment="1">
      <alignment horizontal="center" vertical="center"/>
    </xf>
    <xf numFmtId="0" fontId="7" fillId="8" borderId="9" xfId="0" applyFont="1" applyFill="1" applyBorder="1" applyAlignment="1">
      <alignment horizontal="center" vertical="center" wrapText="1"/>
    </xf>
    <xf numFmtId="0" fontId="7" fillId="8" borderId="17" xfId="0" applyFont="1" applyFill="1" applyBorder="1" applyAlignment="1">
      <alignment horizontal="center" vertical="center" wrapText="1"/>
    </xf>
    <xf numFmtId="0" fontId="7" fillId="8" borderId="16"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6" xfId="0" applyFont="1" applyFill="1" applyBorder="1" applyAlignment="1">
      <alignment horizontal="center" vertical="center"/>
    </xf>
    <xf numFmtId="0" fontId="7" fillId="3" borderId="5" xfId="0" applyFont="1" applyFill="1" applyBorder="1" applyAlignment="1">
      <alignment horizontal="center" vertical="center"/>
    </xf>
    <xf numFmtId="0" fontId="7" fillId="4" borderId="4" xfId="0" applyFont="1" applyFill="1" applyBorder="1" applyAlignment="1">
      <alignment horizontal="center" vertical="top" wrapText="1"/>
    </xf>
    <xf numFmtId="0" fontId="7" fillId="4" borderId="6" xfId="0" applyFont="1" applyFill="1" applyBorder="1" applyAlignment="1">
      <alignment horizontal="center" vertical="top" wrapText="1"/>
    </xf>
    <xf numFmtId="0" fontId="7" fillId="4" borderId="5" xfId="0" applyFont="1" applyFill="1" applyBorder="1" applyAlignment="1">
      <alignment horizontal="center" vertical="top" wrapText="1"/>
    </xf>
    <xf numFmtId="0" fontId="13" fillId="5" borderId="20" xfId="0" applyFont="1" applyFill="1" applyBorder="1" applyAlignment="1">
      <alignment horizontal="justify" vertical="top" wrapText="1"/>
    </xf>
    <xf numFmtId="0" fontId="13" fillId="5" borderId="21" xfId="0" applyFont="1" applyFill="1" applyBorder="1" applyAlignment="1">
      <alignment horizontal="justify" vertical="top" wrapText="1"/>
    </xf>
    <xf numFmtId="0" fontId="13" fillId="5" borderId="22" xfId="0" applyFont="1" applyFill="1" applyBorder="1" applyAlignment="1">
      <alignment horizontal="justify" vertical="top" wrapText="1"/>
    </xf>
    <xf numFmtId="0" fontId="13" fillId="5" borderId="23" xfId="0" applyFont="1" applyFill="1" applyBorder="1" applyAlignment="1">
      <alignment horizontal="justify" vertical="top" wrapText="1"/>
    </xf>
    <xf numFmtId="0" fontId="13" fillId="5" borderId="0" xfId="0" applyFont="1" applyFill="1" applyBorder="1" applyAlignment="1">
      <alignment horizontal="justify" vertical="top" wrapText="1"/>
    </xf>
    <xf numFmtId="0" fontId="13" fillId="5" borderId="24" xfId="0" applyFont="1" applyFill="1" applyBorder="1" applyAlignment="1">
      <alignment horizontal="justify" vertical="top" wrapText="1"/>
    </xf>
    <xf numFmtId="0" fontId="13" fillId="5" borderId="25" xfId="0" applyFont="1" applyFill="1" applyBorder="1" applyAlignment="1">
      <alignment horizontal="justify" vertical="top" wrapText="1"/>
    </xf>
    <xf numFmtId="0" fontId="13" fillId="5" borderId="26" xfId="0" applyFont="1" applyFill="1" applyBorder="1" applyAlignment="1">
      <alignment horizontal="justify" vertical="top" wrapText="1"/>
    </xf>
    <xf numFmtId="0" fontId="13" fillId="5" borderId="27" xfId="0" applyFont="1" applyFill="1" applyBorder="1" applyAlignment="1">
      <alignment horizontal="justify" vertical="top" wrapText="1"/>
    </xf>
    <xf numFmtId="0" fontId="0" fillId="13" borderId="18" xfId="0" applyFill="1" applyBorder="1" applyAlignment="1">
      <alignment horizontal="center"/>
    </xf>
    <xf numFmtId="0" fontId="0" fillId="13" borderId="19" xfId="0" applyFill="1" applyBorder="1" applyAlignment="1">
      <alignment horizontal="center"/>
    </xf>
    <xf numFmtId="0" fontId="11" fillId="14" borderId="18" xfId="0" applyFont="1" applyFill="1" applyBorder="1" applyAlignment="1">
      <alignment horizontal="center" vertical="top" wrapText="1"/>
    </xf>
    <xf numFmtId="0" fontId="11" fillId="14" borderId="19" xfId="0" applyFont="1" applyFill="1" applyBorder="1" applyAlignment="1">
      <alignment horizontal="center" vertical="top" wrapText="1"/>
    </xf>
    <xf numFmtId="0" fontId="0" fillId="9" borderId="18" xfId="0" applyFill="1" applyBorder="1" applyAlignment="1">
      <alignment horizontal="center"/>
    </xf>
    <xf numFmtId="0" fontId="0" fillId="9" borderId="19" xfId="0" applyFill="1" applyBorder="1" applyAlignment="1">
      <alignment horizontal="center"/>
    </xf>
    <xf numFmtId="0" fontId="6" fillId="0" borderId="9"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7" fillId="3" borderId="4" xfId="0" applyFont="1" applyFill="1" applyBorder="1" applyAlignment="1">
      <alignment horizontal="center" vertical="top" wrapText="1"/>
    </xf>
    <xf numFmtId="0" fontId="7" fillId="3" borderId="6" xfId="0" applyFont="1" applyFill="1" applyBorder="1" applyAlignment="1">
      <alignment horizontal="center" vertical="top" wrapText="1"/>
    </xf>
    <xf numFmtId="0" fontId="7" fillId="3" borderId="5" xfId="0" applyFont="1" applyFill="1" applyBorder="1" applyAlignment="1">
      <alignment horizontal="center" vertical="top" wrapText="1"/>
    </xf>
    <xf numFmtId="0" fontId="6" fillId="5" borderId="7" xfId="0" applyFont="1" applyFill="1" applyBorder="1" applyAlignment="1">
      <alignment horizontal="center"/>
    </xf>
    <xf numFmtId="0" fontId="6" fillId="5" borderId="8" xfId="0" applyFont="1" applyFill="1" applyBorder="1" applyAlignment="1">
      <alignment horizontal="center"/>
    </xf>
    <xf numFmtId="0" fontId="6" fillId="6" borderId="7" xfId="0" applyFont="1" applyFill="1" applyBorder="1" applyAlignment="1">
      <alignment horizontal="center"/>
    </xf>
    <xf numFmtId="0" fontId="6" fillId="6" borderId="0" xfId="0" applyFont="1" applyFill="1" applyBorder="1" applyAlignment="1">
      <alignment horizontal="center"/>
    </xf>
    <xf numFmtId="0" fontId="6" fillId="6" borderId="8" xfId="0" applyFont="1" applyFill="1" applyBorder="1" applyAlignment="1">
      <alignment horizontal="center"/>
    </xf>
    <xf numFmtId="0" fontId="11" fillId="11" borderId="18" xfId="0" applyFont="1" applyFill="1" applyBorder="1" applyAlignment="1">
      <alignment horizontal="center" vertical="top" wrapText="1"/>
    </xf>
    <xf numFmtId="0" fontId="11" fillId="11" borderId="19" xfId="0" applyFont="1" applyFill="1" applyBorder="1" applyAlignment="1">
      <alignment horizontal="center" vertical="top" wrapText="1"/>
    </xf>
    <xf numFmtId="0" fontId="0" fillId="5" borderId="18" xfId="0" applyFill="1" applyBorder="1" applyAlignment="1">
      <alignment horizontal="center"/>
    </xf>
    <xf numFmtId="0" fontId="0" fillId="5" borderId="19" xfId="0" applyFill="1" applyBorder="1" applyAlignment="1">
      <alignment horizontal="center"/>
    </xf>
    <xf numFmtId="0" fontId="7" fillId="3" borderId="6" xfId="0" applyFont="1" applyFill="1" applyBorder="1" applyAlignment="1">
      <alignment horizontal="center" vertical="top"/>
    </xf>
    <xf numFmtId="0" fontId="7" fillId="3" borderId="5" xfId="0" applyFont="1" applyFill="1" applyBorder="1" applyAlignment="1">
      <alignment horizontal="center" vertical="top"/>
    </xf>
    <xf numFmtId="0" fontId="12" fillId="0" borderId="0" xfId="0" applyFont="1" applyFill="1" applyBorder="1" applyAlignment="1">
      <alignment horizontal="left" vertical="top" wrapText="1"/>
    </xf>
    <xf numFmtId="0" fontId="9" fillId="9" borderId="7" xfId="0" applyFont="1" applyFill="1" applyBorder="1" applyAlignment="1">
      <alignment horizontal="left" vertical="center" wrapText="1"/>
    </xf>
    <xf numFmtId="0" fontId="9" fillId="9" borderId="0" xfId="0" applyFont="1" applyFill="1" applyBorder="1" applyAlignment="1">
      <alignment horizontal="left" vertical="center" wrapText="1"/>
    </xf>
    <xf numFmtId="0" fontId="9" fillId="9" borderId="8" xfId="0"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9" fillId="5" borderId="7" xfId="0" applyFont="1" applyFill="1" applyBorder="1" applyAlignment="1">
      <alignment horizontal="left" vertical="center" wrapText="1"/>
    </xf>
    <xf numFmtId="0" fontId="9" fillId="5" borderId="0" xfId="0" applyFont="1" applyFill="1" applyBorder="1" applyAlignment="1">
      <alignment horizontal="left" vertical="center" wrapText="1"/>
    </xf>
    <xf numFmtId="0" fontId="9" fillId="5" borderId="8" xfId="0" applyFont="1" applyFill="1" applyBorder="1" applyAlignment="1">
      <alignment horizontal="left" vertical="center" wrapText="1"/>
    </xf>
    <xf numFmtId="0" fontId="9" fillId="10" borderId="7" xfId="0" applyFont="1" applyFill="1" applyBorder="1" applyAlignment="1">
      <alignment horizontal="left" vertical="center" wrapText="1"/>
    </xf>
    <xf numFmtId="0" fontId="9" fillId="10" borderId="0" xfId="0" applyFont="1" applyFill="1" applyBorder="1" applyAlignment="1">
      <alignment horizontal="left" vertical="center" wrapText="1"/>
    </xf>
    <xf numFmtId="0" fontId="9" fillId="10" borderId="8" xfId="0" applyFont="1" applyFill="1" applyBorder="1" applyAlignment="1">
      <alignment horizontal="left" vertical="center" wrapText="1"/>
    </xf>
  </cellXfs>
  <cellStyles count="3">
    <cellStyle name="Milliers" xfId="1" builtinId="3"/>
    <cellStyle name="Normal" xfId="0" builtinId="0"/>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tyles" Target="styles.xml"/><Relationship Id="rId5" Type="http://schemas.openxmlformats.org/officeDocument/2006/relationships/externalLink" Target="externalLinks/externalLink2.xml"/><Relationship Id="rId10"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s>
</file>

<file path=xl/drawings/_rels/drawing1.xml.rels><?xml version="1.0" encoding="UTF-8" standalone="yes"?>
<Relationships xmlns="http://schemas.openxmlformats.org/package/2006/relationships"><Relationship Id="rId2" Type="http://schemas.openxmlformats.org/officeDocument/2006/relationships/image" Target="cid:image003.png@01D9454F.A20EEB8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1635125</xdr:colOff>
      <xdr:row>3</xdr:row>
      <xdr:rowOff>139700</xdr:rowOff>
    </xdr:to>
    <xdr:pic>
      <xdr:nvPicPr>
        <xdr:cNvPr id="4" name="Image 1" descr="cid:image003.png@01D9454F.A20EEB80">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552450" y="0"/>
          <a:ext cx="1635125" cy="806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EPES/Z/AT_MP/AT-MP_PRST3/DIAG%20PRST3/DIAG_AT_2012_2016V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idier.graff\AppData\Local\Microsoft\Windows\INetCache\Content.Outlook\SL64076Q\Actualisation%20PRST%20-%20Donn&#233;es%20RP.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EPES/10%20Travail/Sant&#233;%20au%20travail/PRST4/Donn&#233;es%20RP/Actualisation%20PRST%20-%20Donn&#233;es%20RP.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SEPES/10%20Travail/Sant&#233;%20au%20travail/PRST4/Donn&#233;es%20DARES/ARA_eff_201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SEPES/10%20Travail/Sant&#233;%20au%20travail/PRST4/Donn&#233;es%20DARES/ARA_eff_201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SEPES/10%20Travail/Sant&#233;%20au%20travail/PRST4/Donn&#233;es%20DARES/ARA_eff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6"/>
      <sheetName val="TAB45"/>
      <sheetName val="TAB3"/>
      <sheetName val="TAB2"/>
      <sheetName val="TAB1"/>
      <sheetName val="TOP10_2016"/>
      <sheetName val="DONNEES_2012"/>
      <sheetName val="DONNEES_2016_INTERM"/>
      <sheetName val="DONNEES_2016"/>
      <sheetName val="RP2012"/>
      <sheetName val="RP2016"/>
      <sheetName val="PDC"/>
      <sheetName val="Feuil1"/>
    </sheetNames>
    <sheetDataSet>
      <sheetData sheetId="0"/>
      <sheetData sheetId="1"/>
      <sheetData sheetId="2"/>
      <sheetData sheetId="3"/>
      <sheetData sheetId="4"/>
      <sheetData sheetId="5"/>
      <sheetData sheetId="6"/>
      <sheetData sheetId="7"/>
      <sheetData sheetId="8"/>
      <sheetData sheetId="9"/>
      <sheetData sheetId="10">
        <row r="5">
          <cell r="C5">
            <v>20307.16</v>
          </cell>
          <cell r="D5">
            <v>119612.51</v>
          </cell>
          <cell r="E5">
            <v>139919.67000000001</v>
          </cell>
        </row>
        <row r="6">
          <cell r="C6">
            <v>118825.29</v>
          </cell>
          <cell r="D6">
            <v>16628.490000000002</v>
          </cell>
          <cell r="E6">
            <v>135453.78</v>
          </cell>
        </row>
        <row r="10">
          <cell r="C10">
            <v>68835.41</v>
          </cell>
          <cell r="D10">
            <v>17288.91</v>
          </cell>
          <cell r="E10">
            <v>86124.32</v>
          </cell>
        </row>
        <row r="12">
          <cell r="C12">
            <v>35878.480000000003</v>
          </cell>
          <cell r="D12">
            <v>35543.730000000003</v>
          </cell>
          <cell r="E12">
            <v>71422.210000000006</v>
          </cell>
        </row>
        <row r="13">
          <cell r="C13">
            <v>44065.09</v>
          </cell>
          <cell r="D13">
            <v>23658.6</v>
          </cell>
          <cell r="E13">
            <v>67723.69</v>
          </cell>
        </row>
        <row r="14">
          <cell r="C14">
            <v>13635.52</v>
          </cell>
          <cell r="D14">
            <v>52009.61</v>
          </cell>
          <cell r="E14">
            <v>65645.13</v>
          </cell>
        </row>
        <row r="21">
          <cell r="C21">
            <v>18360.73</v>
          </cell>
          <cell r="D21">
            <v>21677.42</v>
          </cell>
          <cell r="E21">
            <v>40038.15</v>
          </cell>
        </row>
        <row r="24">
          <cell r="C24">
            <v>23231.68</v>
          </cell>
          <cell r="D24">
            <v>10498.22</v>
          </cell>
          <cell r="E24">
            <v>33729.89</v>
          </cell>
        </row>
        <row r="54">
          <cell r="C54">
            <v>8137.8</v>
          </cell>
          <cell r="D54">
            <v>2183.4499999999998</v>
          </cell>
          <cell r="E54">
            <v>10321.26</v>
          </cell>
        </row>
        <row r="91">
          <cell r="C91">
            <v>1214634.2600000007</v>
          </cell>
          <cell r="D91">
            <v>1075441.3099999996</v>
          </cell>
          <cell r="E91">
            <v>2290075.5700000003</v>
          </cell>
        </row>
      </sheetData>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F38_SEXE"/>
      <sheetName val="NA88_SEXE"/>
      <sheetName val="NA88_AGE_SEXE"/>
      <sheetName val="PCS_SEXE"/>
      <sheetName val="NAF38_DUREE_SEXE"/>
      <sheetName val="NAF38_TP_SEXE"/>
      <sheetName val="DEP_NAF5_SEXE"/>
    </sheetNames>
    <sheetDataSet>
      <sheetData sheetId="0"/>
      <sheetData sheetId="1">
        <row r="2">
          <cell r="C2">
            <v>12353</v>
          </cell>
        </row>
        <row r="69">
          <cell r="C69">
            <v>8140</v>
          </cell>
        </row>
        <row r="70">
          <cell r="C70">
            <v>2352</v>
          </cell>
        </row>
        <row r="77">
          <cell r="C77">
            <v>117740</v>
          </cell>
        </row>
        <row r="78">
          <cell r="C78">
            <v>17254</v>
          </cell>
        </row>
        <row r="85">
          <cell r="C85">
            <v>70456</v>
          </cell>
        </row>
        <row r="86">
          <cell r="C86">
            <v>17382</v>
          </cell>
        </row>
        <row r="91">
          <cell r="C91">
            <v>24175</v>
          </cell>
        </row>
        <row r="92">
          <cell r="C92">
            <v>11363</v>
          </cell>
        </row>
        <row r="97">
          <cell r="C97">
            <v>37303</v>
          </cell>
        </row>
        <row r="98">
          <cell r="C98">
            <v>36294</v>
          </cell>
        </row>
        <row r="135">
          <cell r="C135">
            <v>48268</v>
          </cell>
        </row>
        <row r="136">
          <cell r="C136">
            <v>25563</v>
          </cell>
        </row>
        <row r="141">
          <cell r="C141">
            <v>19653</v>
          </cell>
        </row>
        <row r="142">
          <cell r="C142">
            <v>22632</v>
          </cell>
        </row>
        <row r="151">
          <cell r="C151">
            <v>13467</v>
          </cell>
        </row>
        <row r="152">
          <cell r="C152">
            <v>52365</v>
          </cell>
        </row>
        <row r="153">
          <cell r="C153">
            <v>20614</v>
          </cell>
        </row>
        <row r="154">
          <cell r="C154">
            <v>118717</v>
          </cell>
        </row>
      </sheetData>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F38_SEXE"/>
      <sheetName val="NA88_SEXE"/>
      <sheetName val="NA88_AGE_SEXE"/>
      <sheetName val="PCS_SEXE"/>
      <sheetName val="NAF38_DUREE_SEXE"/>
      <sheetName val="NAF38_TP_SEXE"/>
      <sheetName val="DEP_NAF10_SEXE"/>
      <sheetName val="DEP_NAF88_SEXE"/>
    </sheetNames>
    <sheetDataSet>
      <sheetData sheetId="0"/>
      <sheetData sheetId="1">
        <row r="69">
          <cell r="C69">
            <v>8140</v>
          </cell>
        </row>
        <row r="70">
          <cell r="C70">
            <v>2352</v>
          </cell>
        </row>
        <row r="77">
          <cell r="C77">
            <v>117740</v>
          </cell>
        </row>
        <row r="78">
          <cell r="C78">
            <v>17254</v>
          </cell>
        </row>
        <row r="85">
          <cell r="C85">
            <v>70456</v>
          </cell>
        </row>
        <row r="86">
          <cell r="C86">
            <v>17382</v>
          </cell>
        </row>
        <row r="91">
          <cell r="C91">
            <v>24175</v>
          </cell>
        </row>
        <row r="92">
          <cell r="C92">
            <v>11363</v>
          </cell>
        </row>
        <row r="97">
          <cell r="C97">
            <v>37303</v>
          </cell>
        </row>
        <row r="98">
          <cell r="C98">
            <v>36294</v>
          </cell>
        </row>
        <row r="135">
          <cell r="C135">
            <v>48268</v>
          </cell>
        </row>
        <row r="136">
          <cell r="C136">
            <v>25563</v>
          </cell>
        </row>
        <row r="141">
          <cell r="C141">
            <v>19653</v>
          </cell>
        </row>
        <row r="142">
          <cell r="C142">
            <v>22632</v>
          </cell>
        </row>
        <row r="151">
          <cell r="C151">
            <v>13467</v>
          </cell>
        </row>
        <row r="152">
          <cell r="C152">
            <v>52365</v>
          </cell>
        </row>
        <row r="153">
          <cell r="C153">
            <v>20614</v>
          </cell>
        </row>
        <row r="154">
          <cell r="C154">
            <v>118717</v>
          </cell>
        </row>
      </sheetData>
      <sheetData sheetId="2">
        <row r="835">
          <cell r="D835">
            <v>5</v>
          </cell>
        </row>
      </sheetData>
      <sheetData sheetId="3"/>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A_eff_2016"/>
    </sheetNames>
    <sheetDataSet>
      <sheetData sheetId="0" refreshError="1">
        <row r="7">
          <cell r="B7">
            <v>679</v>
          </cell>
        </row>
        <row r="14">
          <cell r="B14">
            <v>1685</v>
          </cell>
          <cell r="C14">
            <v>410</v>
          </cell>
        </row>
        <row r="15">
          <cell r="B15">
            <v>1942</v>
          </cell>
          <cell r="C15">
            <v>2008</v>
          </cell>
        </row>
        <row r="21">
          <cell r="B21">
            <v>57836</v>
          </cell>
          <cell r="C21">
            <v>29529</v>
          </cell>
        </row>
        <row r="56">
          <cell r="B56">
            <v>22743109.940000001</v>
          </cell>
          <cell r="D56">
            <v>85085069.969999999</v>
          </cell>
          <cell r="F56">
            <v>107828180</v>
          </cell>
          <cell r="H56">
            <v>343</v>
          </cell>
          <cell r="I56">
            <v>1898</v>
          </cell>
          <cell r="J56">
            <v>2241</v>
          </cell>
        </row>
        <row r="57">
          <cell r="B57">
            <v>118231109</v>
          </cell>
          <cell r="D57">
            <v>48063479</v>
          </cell>
          <cell r="F57">
            <v>166294588</v>
          </cell>
          <cell r="H57">
            <v>3432</v>
          </cell>
          <cell r="I57">
            <v>731</v>
          </cell>
          <cell r="J57">
            <v>4163</v>
          </cell>
        </row>
        <row r="58">
          <cell r="B58">
            <v>218172137.30000001</v>
          </cell>
          <cell r="D58">
            <v>22436869</v>
          </cell>
          <cell r="F58">
            <v>240609006</v>
          </cell>
          <cell r="H58">
            <v>9958</v>
          </cell>
          <cell r="I58">
            <v>80</v>
          </cell>
          <cell r="J58">
            <v>10038</v>
          </cell>
        </row>
        <row r="59">
          <cell r="B59">
            <v>22207399.52</v>
          </cell>
          <cell r="D59">
            <v>89674874.099999994</v>
          </cell>
          <cell r="F59">
            <v>111882274</v>
          </cell>
          <cell r="H59">
            <v>465</v>
          </cell>
          <cell r="I59">
            <v>1846</v>
          </cell>
          <cell r="J59">
            <v>2311</v>
          </cell>
        </row>
        <row r="60">
          <cell r="B60">
            <v>37758655.100000001</v>
          </cell>
          <cell r="D60">
            <v>33835795</v>
          </cell>
          <cell r="F60">
            <v>71594450</v>
          </cell>
          <cell r="H60">
            <v>1244</v>
          </cell>
          <cell r="I60">
            <v>1234</v>
          </cell>
          <cell r="J60">
            <v>2478</v>
          </cell>
        </row>
        <row r="61">
          <cell r="B61">
            <v>15373542</v>
          </cell>
          <cell r="D61">
            <v>3591269</v>
          </cell>
          <cell r="F61">
            <v>18964811</v>
          </cell>
          <cell r="H61">
            <v>735</v>
          </cell>
          <cell r="I61">
            <v>27</v>
          </cell>
          <cell r="J61">
            <v>762</v>
          </cell>
        </row>
        <row r="62">
          <cell r="B62">
            <v>127273971</v>
          </cell>
          <cell r="D62">
            <v>21343515</v>
          </cell>
          <cell r="F62">
            <v>148617486</v>
          </cell>
          <cell r="H62">
            <v>6189</v>
          </cell>
          <cell r="I62">
            <v>439</v>
          </cell>
          <cell r="J62">
            <v>6628</v>
          </cell>
        </row>
        <row r="63">
          <cell r="B63">
            <v>39756483</v>
          </cell>
          <cell r="D63">
            <v>16702281</v>
          </cell>
          <cell r="F63">
            <v>56458764</v>
          </cell>
          <cell r="H63">
            <v>970</v>
          </cell>
          <cell r="I63">
            <v>211</v>
          </cell>
          <cell r="J63">
            <v>1181</v>
          </cell>
        </row>
        <row r="65">
          <cell r="B65">
            <v>72113047</v>
          </cell>
          <cell r="D65">
            <v>59076024</v>
          </cell>
          <cell r="F65">
            <v>131189071</v>
          </cell>
          <cell r="H65">
            <v>931</v>
          </cell>
          <cell r="I65">
            <v>751</v>
          </cell>
          <cell r="J65">
            <v>1682</v>
          </cell>
        </row>
        <row r="66">
          <cell r="B66">
            <v>2232957090</v>
          </cell>
          <cell r="D66">
            <v>1580932204</v>
          </cell>
          <cell r="F66">
            <v>3814000000</v>
          </cell>
          <cell r="H66">
            <v>46791</v>
          </cell>
          <cell r="I66">
            <v>16390</v>
          </cell>
          <cell r="J66">
            <v>63181</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A_eff_2019"/>
    </sheetNames>
    <sheetDataSet>
      <sheetData sheetId="0" refreshError="1">
        <row r="56">
          <cell r="D56">
            <v>23226386.539999999</v>
          </cell>
          <cell r="F56">
            <v>85655413.530000001</v>
          </cell>
          <cell r="H56">
            <v>108881800</v>
          </cell>
        </row>
        <row r="57">
          <cell r="D57">
            <v>140849671.19999999</v>
          </cell>
          <cell r="F57">
            <v>59117950.210000001</v>
          </cell>
          <cell r="H57">
            <v>199967621</v>
          </cell>
        </row>
        <row r="58">
          <cell r="D58">
            <v>228579911.59999999</v>
          </cell>
          <cell r="F58">
            <v>26487059.030000001</v>
          </cell>
          <cell r="H58">
            <v>255066971</v>
          </cell>
        </row>
        <row r="59">
          <cell r="D59">
            <v>30245463.609999999</v>
          </cell>
          <cell r="F59">
            <v>97209064.379999995</v>
          </cell>
          <cell r="H59">
            <v>127454528</v>
          </cell>
        </row>
        <row r="60">
          <cell r="D60">
            <v>41789212.829999998</v>
          </cell>
          <cell r="F60">
            <v>36217583.57</v>
          </cell>
          <cell r="H60">
            <v>78006796.400000006</v>
          </cell>
        </row>
        <row r="61">
          <cell r="D61">
            <v>16804606.559999999</v>
          </cell>
          <cell r="F61">
            <v>3923817.04</v>
          </cell>
          <cell r="H61">
            <v>20728423.600000001</v>
          </cell>
        </row>
        <row r="62">
          <cell r="D62">
            <v>142475238</v>
          </cell>
          <cell r="F62">
            <v>27042027</v>
          </cell>
          <cell r="H62">
            <v>169517265</v>
          </cell>
        </row>
        <row r="63">
          <cell r="D63">
            <v>51806239.859999999</v>
          </cell>
          <cell r="F63">
            <v>20659796.23</v>
          </cell>
          <cell r="H63">
            <v>72466036.099999994</v>
          </cell>
        </row>
        <row r="65">
          <cell r="D65">
            <v>78742652.799999997</v>
          </cell>
          <cell r="F65">
            <v>65000212.829999998</v>
          </cell>
          <cell r="H65">
            <v>143742866</v>
          </cell>
        </row>
        <row r="66">
          <cell r="D66">
            <v>2328645767</v>
          </cell>
          <cell r="F66">
            <v>1650299954</v>
          </cell>
          <cell r="H66">
            <v>3978945721</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A_eff_2019"/>
    </sheetNames>
    <sheetDataSet>
      <sheetData sheetId="0">
        <row r="56">
          <cell r="D56">
            <v>23226386.539999999</v>
          </cell>
          <cell r="F56">
            <v>85655413.530000001</v>
          </cell>
          <cell r="H56">
            <v>108881800.06999999</v>
          </cell>
          <cell r="J56">
            <v>427</v>
          </cell>
          <cell r="K56">
            <v>2168</v>
          </cell>
          <cell r="L56">
            <v>2595</v>
          </cell>
        </row>
        <row r="57">
          <cell r="D57">
            <v>140849671.19999999</v>
          </cell>
          <cell r="F57">
            <v>59117950.210000001</v>
          </cell>
          <cell r="H57">
            <v>199967621.41</v>
          </cell>
          <cell r="J57">
            <v>5439</v>
          </cell>
          <cell r="K57">
            <v>721</v>
          </cell>
          <cell r="L57">
            <v>6160</v>
          </cell>
        </row>
        <row r="58">
          <cell r="D58">
            <v>228579911.59999999</v>
          </cell>
          <cell r="F58">
            <v>26487059.030000001</v>
          </cell>
          <cell r="H58">
            <v>255066970.63</v>
          </cell>
          <cell r="J58">
            <v>9696</v>
          </cell>
          <cell r="K58">
            <v>108</v>
          </cell>
          <cell r="L58">
            <v>9804</v>
          </cell>
        </row>
        <row r="59">
          <cell r="D59">
            <v>30245463.609999999</v>
          </cell>
          <cell r="F59">
            <v>97209064.379999995</v>
          </cell>
          <cell r="H59">
            <v>127454527.98999999</v>
          </cell>
          <cell r="J59">
            <v>392</v>
          </cell>
          <cell r="K59">
            <v>2210</v>
          </cell>
          <cell r="L59">
            <v>2602</v>
          </cell>
        </row>
        <row r="60">
          <cell r="D60">
            <v>41789212.829999998</v>
          </cell>
          <cell r="F60">
            <v>36217583.57</v>
          </cell>
          <cell r="H60">
            <v>78006796.400000006</v>
          </cell>
          <cell r="J60">
            <v>1682</v>
          </cell>
          <cell r="K60">
            <v>1159</v>
          </cell>
          <cell r="L60">
            <v>2841</v>
          </cell>
        </row>
        <row r="61">
          <cell r="D61">
            <v>16804606.559999999</v>
          </cell>
          <cell r="F61">
            <v>3923817.04</v>
          </cell>
          <cell r="H61">
            <v>20728423.599999998</v>
          </cell>
          <cell r="J61">
            <v>583</v>
          </cell>
          <cell r="K61">
            <v>41</v>
          </cell>
          <cell r="L61">
            <v>624</v>
          </cell>
        </row>
        <row r="62">
          <cell r="D62">
            <v>142475238</v>
          </cell>
          <cell r="F62">
            <v>27042027</v>
          </cell>
          <cell r="H62">
            <v>169517265</v>
          </cell>
          <cell r="J62">
            <v>5909</v>
          </cell>
          <cell r="K62">
            <v>490</v>
          </cell>
          <cell r="L62">
            <v>6399</v>
          </cell>
        </row>
        <row r="63">
          <cell r="D63">
            <v>51806239.859999999</v>
          </cell>
          <cell r="F63">
            <v>20659796.23</v>
          </cell>
          <cell r="H63">
            <v>72466036.090000004</v>
          </cell>
          <cell r="J63">
            <v>879</v>
          </cell>
          <cell r="K63">
            <v>149</v>
          </cell>
          <cell r="L63">
            <v>1028</v>
          </cell>
        </row>
        <row r="65">
          <cell r="D65">
            <v>78742652.799999997</v>
          </cell>
          <cell r="F65">
            <v>65000212.829999998</v>
          </cell>
          <cell r="H65">
            <v>143742865.63</v>
          </cell>
          <cell r="J65">
            <v>583</v>
          </cell>
          <cell r="K65">
            <v>775</v>
          </cell>
          <cell r="L65">
            <v>1358</v>
          </cell>
        </row>
        <row r="66">
          <cell r="D66">
            <v>2328645767</v>
          </cell>
          <cell r="F66">
            <v>1650299954</v>
          </cell>
          <cell r="H66">
            <v>3978945721</v>
          </cell>
          <cell r="J66">
            <v>47380</v>
          </cell>
          <cell r="K66">
            <v>17281</v>
          </cell>
          <cell r="L66">
            <v>64661</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I102"/>
  <sheetViews>
    <sheetView showGridLines="0" tabSelected="1" topLeftCell="C1" workbookViewId="0">
      <selection activeCell="AC20" sqref="AC20:AH20"/>
    </sheetView>
  </sheetViews>
  <sheetFormatPr baseColWidth="10" defaultColWidth="11.42578125" defaultRowHeight="14.25" x14ac:dyDescent="0.2"/>
  <cols>
    <col min="1" max="1" width="8.28515625" style="1" customWidth="1"/>
    <col min="2" max="2" width="56.85546875" style="1" customWidth="1"/>
    <col min="3" max="5" width="11.42578125" style="1" customWidth="1"/>
    <col min="6" max="13" width="11.42578125" style="1"/>
    <col min="14" max="14" width="13.140625" style="1" bestFit="1" customWidth="1"/>
    <col min="15" max="16" width="12.42578125" style="1" customWidth="1"/>
    <col min="17" max="28" width="11.42578125" style="1"/>
    <col min="29" max="29" width="11.42578125" style="1" customWidth="1"/>
    <col min="30" max="16384" width="11.42578125" style="1"/>
  </cols>
  <sheetData>
    <row r="1" spans="2:35" ht="24" customHeight="1" thickBot="1" x14ac:dyDescent="0.25">
      <c r="C1" s="123" t="s">
        <v>0</v>
      </c>
      <c r="D1" s="124"/>
      <c r="E1" s="124"/>
      <c r="F1" s="124"/>
      <c r="G1" s="124"/>
      <c r="H1" s="124"/>
      <c r="I1" s="125"/>
    </row>
    <row r="7" spans="2:35" ht="15" x14ac:dyDescent="0.25">
      <c r="B7" s="2" t="s">
        <v>1</v>
      </c>
    </row>
    <row r="8" spans="2:35" ht="9.75" customHeight="1" x14ac:dyDescent="0.2"/>
    <row r="9" spans="2:35" ht="15" thickBot="1" x14ac:dyDescent="0.25"/>
    <row r="10" spans="2:35" s="5" customFormat="1" ht="43.5" customHeight="1" x14ac:dyDescent="0.2">
      <c r="B10" s="3"/>
      <c r="C10" s="126" t="s">
        <v>2</v>
      </c>
      <c r="D10" s="127"/>
      <c r="E10" s="128" t="s">
        <v>35</v>
      </c>
      <c r="F10" s="129"/>
      <c r="G10" s="129"/>
      <c r="H10" s="129"/>
      <c r="I10" s="129"/>
      <c r="J10" s="130"/>
      <c r="K10" s="131" t="s">
        <v>34</v>
      </c>
      <c r="L10" s="132"/>
      <c r="M10" s="132"/>
      <c r="N10" s="132"/>
      <c r="O10" s="132"/>
      <c r="P10" s="133"/>
      <c r="Q10" s="155" t="s">
        <v>38</v>
      </c>
      <c r="R10" s="167"/>
      <c r="S10" s="167"/>
      <c r="T10" s="167"/>
      <c r="U10" s="167"/>
      <c r="V10" s="168"/>
      <c r="W10" s="128" t="s">
        <v>39</v>
      </c>
      <c r="X10" s="129"/>
      <c r="Y10" s="129"/>
      <c r="Z10" s="129"/>
      <c r="AA10" s="129"/>
      <c r="AB10" s="130"/>
      <c r="AC10" s="128" t="s">
        <v>40</v>
      </c>
      <c r="AD10" s="129"/>
      <c r="AE10" s="129"/>
      <c r="AF10" s="129"/>
      <c r="AG10" s="129"/>
      <c r="AH10" s="130"/>
      <c r="AI10" s="4"/>
    </row>
    <row r="11" spans="2:35" s="5" customFormat="1" ht="12.75" thickBot="1" x14ac:dyDescent="0.25">
      <c r="C11" s="158">
        <v>2019</v>
      </c>
      <c r="D11" s="159"/>
      <c r="E11" s="160">
        <v>2016</v>
      </c>
      <c r="F11" s="161"/>
      <c r="G11" s="162"/>
      <c r="H11" s="6"/>
      <c r="I11" s="6">
        <v>2019</v>
      </c>
      <c r="J11" s="7"/>
      <c r="K11" s="8"/>
      <c r="L11" s="9">
        <v>2016</v>
      </c>
      <c r="M11" s="10"/>
      <c r="N11" s="6"/>
      <c r="O11" s="6">
        <v>2019</v>
      </c>
      <c r="P11" s="7"/>
      <c r="Q11" s="8"/>
      <c r="R11" s="9">
        <v>2016</v>
      </c>
      <c r="S11" s="10"/>
      <c r="T11" s="6"/>
      <c r="U11" s="6">
        <v>2019</v>
      </c>
      <c r="V11" s="7"/>
      <c r="W11" s="9"/>
      <c r="X11" s="9">
        <v>2016</v>
      </c>
      <c r="Y11" s="10"/>
      <c r="Z11" s="6"/>
      <c r="AA11" s="6">
        <v>2019</v>
      </c>
      <c r="AB11" s="7"/>
      <c r="AC11" s="9"/>
      <c r="AD11" s="9">
        <v>2016</v>
      </c>
      <c r="AE11" s="10"/>
      <c r="AF11" s="6"/>
      <c r="AG11" s="6">
        <v>2019</v>
      </c>
      <c r="AH11" s="7"/>
      <c r="AI11" s="11"/>
    </row>
    <row r="12" spans="2:35" s="5" customFormat="1" ht="24.75" thickBot="1" x14ac:dyDescent="0.25">
      <c r="B12" s="12" t="s">
        <v>29</v>
      </c>
      <c r="C12" s="13" t="s">
        <v>5</v>
      </c>
      <c r="D12" s="14" t="s">
        <v>6</v>
      </c>
      <c r="E12" s="15" t="s">
        <v>5</v>
      </c>
      <c r="F12" s="16" t="s">
        <v>6</v>
      </c>
      <c r="G12" s="17" t="s">
        <v>7</v>
      </c>
      <c r="H12" s="18" t="s">
        <v>5</v>
      </c>
      <c r="I12" s="18" t="s">
        <v>6</v>
      </c>
      <c r="J12" s="19" t="s">
        <v>7</v>
      </c>
      <c r="K12" s="15" t="s">
        <v>5</v>
      </c>
      <c r="L12" s="16" t="s">
        <v>6</v>
      </c>
      <c r="M12" s="17" t="s">
        <v>7</v>
      </c>
      <c r="N12" s="18" t="s">
        <v>5</v>
      </c>
      <c r="O12" s="18" t="s">
        <v>6</v>
      </c>
      <c r="P12" s="19" t="s">
        <v>7</v>
      </c>
      <c r="Q12" s="15" t="s">
        <v>5</v>
      </c>
      <c r="R12" s="16" t="s">
        <v>6</v>
      </c>
      <c r="S12" s="17" t="s">
        <v>7</v>
      </c>
      <c r="T12" s="20" t="s">
        <v>5</v>
      </c>
      <c r="U12" s="18" t="s">
        <v>6</v>
      </c>
      <c r="V12" s="19" t="s">
        <v>7</v>
      </c>
      <c r="W12" s="15" t="s">
        <v>5</v>
      </c>
      <c r="X12" s="16" t="s">
        <v>6</v>
      </c>
      <c r="Y12" s="17" t="s">
        <v>7</v>
      </c>
      <c r="Z12" s="20" t="s">
        <v>5</v>
      </c>
      <c r="AA12" s="18" t="s">
        <v>6</v>
      </c>
      <c r="AB12" s="19" t="s">
        <v>7</v>
      </c>
      <c r="AC12" s="15" t="s">
        <v>5</v>
      </c>
      <c r="AD12" s="86" t="s">
        <v>6</v>
      </c>
      <c r="AE12" s="17" t="s">
        <v>7</v>
      </c>
      <c r="AF12" s="20" t="s">
        <v>5</v>
      </c>
      <c r="AG12" s="18" t="s">
        <v>6</v>
      </c>
      <c r="AH12" s="19" t="s">
        <v>7</v>
      </c>
    </row>
    <row r="13" spans="2:35" s="5" customFormat="1" ht="15" customHeight="1" x14ac:dyDescent="0.2">
      <c r="B13" s="21" t="s">
        <v>8</v>
      </c>
      <c r="C13" s="22">
        <v>0.8</v>
      </c>
      <c r="D13" s="23">
        <v>0.2</v>
      </c>
      <c r="E13" s="24">
        <v>4624</v>
      </c>
      <c r="F13" s="24">
        <v>727</v>
      </c>
      <c r="G13" s="25">
        <f>E13+F13</f>
        <v>5351</v>
      </c>
      <c r="H13" s="67">
        <v>4587</v>
      </c>
      <c r="I13" s="67">
        <v>760</v>
      </c>
      <c r="J13" s="67">
        <f>SUM(H13:I13)</f>
        <v>5347</v>
      </c>
      <c r="K13" s="72">
        <f>E13/[1]RP2016!$D$14*1000</f>
        <v>88.906646290945076</v>
      </c>
      <c r="L13" s="73">
        <f>F13/[1]RP2016!$C$14*1000</f>
        <v>53.316631855624131</v>
      </c>
      <c r="M13" s="76">
        <f>G13/[1]RP2016!$E$14*1000</f>
        <v>81.514043768364843</v>
      </c>
      <c r="N13" s="72">
        <f>H13/[2]NA88_SEXE!$C$152*1000</f>
        <v>87.596677169865373</v>
      </c>
      <c r="O13" s="73">
        <f>I13/[2]NA88_SEXE!$C$151*1000</f>
        <v>56.434246677062447</v>
      </c>
      <c r="P13" s="76">
        <f>J13/([3]NA88_SEXE!$C$152+[3]NA88_SEXE!$C$151)*1000</f>
        <v>81.221898165026133</v>
      </c>
      <c r="Q13" s="72">
        <f>E13/[4]ARA_eff_2016!$D56*1000000</f>
        <v>54.345609654318537</v>
      </c>
      <c r="R13" s="73">
        <f>F13/[4]ARA_eff_2016!$B56*1000000</f>
        <v>31.96572508851883</v>
      </c>
      <c r="S13" s="83">
        <f>G13/[4]ARA_eff_2016!$F56*1000000</f>
        <v>49.625246387354402</v>
      </c>
      <c r="T13" s="72">
        <f>H13/[5]ARA_eff_2019!$F56*1000000</f>
        <v>53.551781620824777</v>
      </c>
      <c r="U13" s="73">
        <f>I13/[5]ARA_eff_2019!$D56*1000000</f>
        <v>32.721404971502729</v>
      </c>
      <c r="V13" s="83">
        <f>J13/[5]ARA_eff_2019!$H56*1000000</f>
        <v>49.10829909130819</v>
      </c>
      <c r="W13" s="72">
        <v>4</v>
      </c>
      <c r="X13" s="73">
        <v>2.2000000000000002</v>
      </c>
      <c r="Y13" s="76">
        <v>3.6</v>
      </c>
      <c r="Z13" s="101">
        <v>4.3</v>
      </c>
      <c r="AA13" s="103">
        <v>2.4</v>
      </c>
      <c r="AB13" s="104">
        <v>3.9</v>
      </c>
      <c r="AC13" s="72">
        <f>[4]ARA_eff_2016!$I56/[4]ARA_eff_2016!$D56*1000000</f>
        <v>22.307086315721577</v>
      </c>
      <c r="AD13" s="73">
        <f>[4]ARA_eff_2016!$H56/[4]ARA_eff_2016!$B56*1000000</f>
        <v>15.081490653867894</v>
      </c>
      <c r="AE13" s="73">
        <f>[4]ARA_eff_2016!$J56/[4]ARA_eff_2016!$F56*1000000</f>
        <v>20.783064315840257</v>
      </c>
      <c r="AF13" s="72">
        <f>[6]ARA_eff_2019!$K56/[6]ARA_eff_2019!$F56*1000000</f>
        <v>25.310717801165929</v>
      </c>
      <c r="AG13" s="73">
        <f>[6]ARA_eff_2019!$J56/[6]ARA_eff_2019!$D56*1000000</f>
        <v>18.384263056357455</v>
      </c>
      <c r="AH13" s="83">
        <f>[6]ARA_eff_2019!$L56/[6]ARA_eff_2019!$H56*1000000</f>
        <v>23.833184226672202</v>
      </c>
    </row>
    <row r="14" spans="2:35" s="5" customFormat="1" ht="15" customHeight="1" x14ac:dyDescent="0.2">
      <c r="B14" s="31" t="s">
        <v>10</v>
      </c>
      <c r="C14" s="27">
        <v>0.35</v>
      </c>
      <c r="D14" s="28">
        <v>0.65</v>
      </c>
      <c r="E14" s="29">
        <v>1109</v>
      </c>
      <c r="F14" s="29">
        <v>5833</v>
      </c>
      <c r="G14" s="30">
        <f t="shared" ref="G14:G21" si="0">E14+F14</f>
        <v>6942</v>
      </c>
      <c r="H14" s="67">
        <v>1683</v>
      </c>
      <c r="I14" s="67">
        <v>7294</v>
      </c>
      <c r="J14" s="67">
        <f t="shared" ref="J14:J23" si="1">SUM(H14:I14)</f>
        <v>8977</v>
      </c>
      <c r="K14" s="74">
        <f>E14/[1]RP2016!$D$13*1000</f>
        <v>46.875132087274821</v>
      </c>
      <c r="L14" s="75">
        <f>F14/[1]RP2016!$C$13*1000</f>
        <v>132.37236097781715</v>
      </c>
      <c r="M14" s="77">
        <f>G14/[1]RP2016!$E$13*1000</f>
        <v>102.50475129160859</v>
      </c>
      <c r="N14" s="74">
        <f>H14/[2]NA88_SEXE!$C$136*1000</f>
        <v>65.837343034855067</v>
      </c>
      <c r="O14" s="75">
        <f>I14/[2]NA88_SEXE!$C$135*1000</f>
        <v>151.11461009364382</v>
      </c>
      <c r="P14" s="77">
        <f>J14/([3]NA88_SEXE!$C$135+[3]NA88_SEXE!$C$136)*1000</f>
        <v>121.58849263859355</v>
      </c>
      <c r="Q14" s="74">
        <f>E14/[4]ARA_eff_2016!$D57*1000000</f>
        <v>23.073652242277344</v>
      </c>
      <c r="R14" s="75">
        <f>F14/[4]ARA_eff_2016!$B57*1000000</f>
        <v>49.335577153386936</v>
      </c>
      <c r="S14" s="84">
        <f>G14/[4]ARA_eff_2016!$F57*1000000</f>
        <v>41.745194978924985</v>
      </c>
      <c r="T14" s="74">
        <f>H14/[5]ARA_eff_2019!$F57*1000000</f>
        <v>28.468510731877757</v>
      </c>
      <c r="U14" s="75">
        <f>I14/[5]ARA_eff_2019!$D57*1000000</f>
        <v>51.785708392906777</v>
      </c>
      <c r="V14" s="84">
        <f>J14/[5]ARA_eff_2019!$H57*1000000</f>
        <v>44.892267833700942</v>
      </c>
      <c r="W14" s="74">
        <v>1.6</v>
      </c>
      <c r="X14" s="75">
        <v>3.5</v>
      </c>
      <c r="Y14" s="77">
        <v>2.9</v>
      </c>
      <c r="Z14" s="102">
        <v>2</v>
      </c>
      <c r="AA14" s="106">
        <v>3.9</v>
      </c>
      <c r="AB14" s="105">
        <v>3.3</v>
      </c>
      <c r="AC14" s="74">
        <f>[4]ARA_eff_2016!$I57/[4]ARA_eff_2016!$D57*1000000</f>
        <v>15.209053010915003</v>
      </c>
      <c r="AD14" s="75">
        <f>[4]ARA_eff_2016!$H57/[4]ARA_eff_2016!$B57*1000000</f>
        <v>29.027893157967416</v>
      </c>
      <c r="AE14" s="77">
        <f>[4]ARA_eff_2016!$J57/[4]ARA_eff_2016!$F57*1000000</f>
        <v>25.033887452789504</v>
      </c>
      <c r="AF14" s="74">
        <f>[6]ARA_eff_2019!$K57/[6]ARA_eff_2019!$F57*1000000</f>
        <v>12.195957360477637</v>
      </c>
      <c r="AG14" s="75">
        <f>[6]ARA_eff_2019!$J57/[6]ARA_eff_2019!$D57*1000000</f>
        <v>38.615638600084999</v>
      </c>
      <c r="AH14" s="84">
        <f>[6]ARA_eff_2019!$L57/[6]ARA_eff_2019!$H57*1000000</f>
        <v>30.804987110237988</v>
      </c>
    </row>
    <row r="15" spans="2:35" s="5" customFormat="1" ht="15" customHeight="1" x14ac:dyDescent="0.2">
      <c r="B15" s="26" t="s">
        <v>9</v>
      </c>
      <c r="C15" s="27">
        <v>0.13</v>
      </c>
      <c r="D15" s="28">
        <v>0.87</v>
      </c>
      <c r="E15" s="29">
        <v>151</v>
      </c>
      <c r="F15" s="29">
        <v>10519</v>
      </c>
      <c r="G15" s="30">
        <f t="shared" si="0"/>
        <v>10670</v>
      </c>
      <c r="H15" s="67">
        <v>163</v>
      </c>
      <c r="I15" s="67">
        <v>10438</v>
      </c>
      <c r="J15" s="67">
        <f t="shared" si="1"/>
        <v>10601</v>
      </c>
      <c r="K15" s="74">
        <f>E15/[1]RP2016!$D$6*1000</f>
        <v>9.0808004815831129</v>
      </c>
      <c r="L15" s="75">
        <f>F15/[1]RP2016!$C$6*1000</f>
        <v>88.524925964834594</v>
      </c>
      <c r="M15" s="77">
        <f>G15/[1]RP2016!$E$6*1000</f>
        <v>78.77225722309116</v>
      </c>
      <c r="N15" s="74">
        <f>H15/[2]NA88_SEXE!$C$78*1000</f>
        <v>9.4470847339747301</v>
      </c>
      <c r="O15" s="75">
        <f>I15/[2]NA88_SEXE!$C$77*1000</f>
        <v>88.65296415831493</v>
      </c>
      <c r="P15" s="77">
        <f>J15/([3]NA88_SEXE!$C$77+[3]NA88_SEXE!$C$78)*1000</f>
        <v>78.529416122198015</v>
      </c>
      <c r="Q15" s="74">
        <f>E15/[4]ARA_eff_2016!$D58*1000000</f>
        <v>6.7299942786134732</v>
      </c>
      <c r="R15" s="75">
        <f>F15/[4]ARA_eff_2016!$B58*1000000</f>
        <v>48.214222632543276</v>
      </c>
      <c r="S15" s="84">
        <f>G15/[4]ARA_eff_2016!$F58*1000000</f>
        <v>44.345804745147404</v>
      </c>
      <c r="T15" s="74">
        <f>H15/[5]ARA_eff_2019!$F58*1000000</f>
        <v>6.153948606199787</v>
      </c>
      <c r="U15" s="75">
        <f>I15/[5]ARA_eff_2019!$D58*1000000</f>
        <v>45.664555239945244</v>
      </c>
      <c r="V15" s="84">
        <f>J15/[5]ARA_eff_2019!$H58*1000000</f>
        <v>41.561633630722028</v>
      </c>
      <c r="W15" s="74">
        <v>0.5</v>
      </c>
      <c r="X15" s="75">
        <v>3.6</v>
      </c>
      <c r="Y15" s="77">
        <v>3.3</v>
      </c>
      <c r="Z15" s="102">
        <v>0.4</v>
      </c>
      <c r="AA15" s="106">
        <v>3.6</v>
      </c>
      <c r="AB15" s="105">
        <v>3.2</v>
      </c>
      <c r="AC15" s="74">
        <f>[4]ARA_eff_2016!$I58/[4]ARA_eff_2016!$D58*1000000</f>
        <v>3.5655598827091248</v>
      </c>
      <c r="AD15" s="75">
        <f>[4]ARA_eff_2016!$H58/[4]ARA_eff_2016!$B58*1000000</f>
        <v>45.642858539297073</v>
      </c>
      <c r="AE15" s="77">
        <f>[4]ARA_eff_2016!$J58/[4]ARA_eff_2016!$F58*1000000</f>
        <v>41.719136647777852</v>
      </c>
      <c r="AF15" s="74">
        <f>[6]ARA_eff_2019!$K58/[6]ARA_eff_2019!$F58*1000000</f>
        <v>4.0774628801814545</v>
      </c>
      <c r="AG15" s="75">
        <f>[6]ARA_eff_2019!$J58/[6]ARA_eff_2019!$D58*1000000</f>
        <v>42.418425714361859</v>
      </c>
      <c r="AH15" s="84">
        <f>[6]ARA_eff_2019!$L58/[6]ARA_eff_2019!$H58*1000000</f>
        <v>38.436964126655496</v>
      </c>
    </row>
    <row r="16" spans="2:35" s="5" customFormat="1" ht="15" customHeight="1" x14ac:dyDescent="0.2">
      <c r="B16" s="31" t="s">
        <v>11</v>
      </c>
      <c r="C16" s="27">
        <v>0.85</v>
      </c>
      <c r="D16" s="28">
        <v>0.15</v>
      </c>
      <c r="E16" s="29">
        <v>3780</v>
      </c>
      <c r="F16" s="29">
        <v>998</v>
      </c>
      <c r="G16" s="30">
        <f t="shared" si="0"/>
        <v>4778</v>
      </c>
      <c r="H16" s="67">
        <v>4176</v>
      </c>
      <c r="I16" s="67">
        <v>929</v>
      </c>
      <c r="J16" s="67">
        <f t="shared" si="1"/>
        <v>5105</v>
      </c>
      <c r="K16" s="74">
        <f>E16/[1]RP2016!$D$5*1000</f>
        <v>31.602045638871722</v>
      </c>
      <c r="L16" s="75">
        <f>F16/[1]RP2016!$C$5*1000</f>
        <v>49.145227594602105</v>
      </c>
      <c r="M16" s="77">
        <f>G16/[1]RP2016!$E$5*1000</f>
        <v>34.148165157908103</v>
      </c>
      <c r="N16" s="74">
        <f>H16/[2]NA88_SEXE!$C$154*1000</f>
        <v>35.17609104003639</v>
      </c>
      <c r="O16" s="75">
        <f>I16/[2]NA88_SEXE!$C$153*1000</f>
        <v>45.066459687590957</v>
      </c>
      <c r="P16" s="77">
        <f>J16/([3]NA88_SEXE!$C$153+[3]NA88_SEXE!$C$154)*1000</f>
        <v>36.639369558820363</v>
      </c>
      <c r="Q16" s="74">
        <f>E16/[4]ARA_eff_2016!$D59*1000000</f>
        <v>42.152275516827295</v>
      </c>
      <c r="R16" s="75">
        <f>F16/[4]ARA_eff_2016!$B59*1000000</f>
        <v>44.939975934651898</v>
      </c>
      <c r="S16" s="84">
        <f>G16/[4]ARA_eff_2016!$F59*1000000</f>
        <v>42.70560321289144</v>
      </c>
      <c r="T16" s="74">
        <f>H16/[5]ARA_eff_2019!$F59*1000000</f>
        <v>42.958956828095751</v>
      </c>
      <c r="U16" s="75">
        <f>I16/[5]ARA_eff_2019!$D59*1000000</f>
        <v>30.715349977073803</v>
      </c>
      <c r="V16" s="84">
        <f>J16/[5]ARA_eff_2019!$H59*1000000</f>
        <v>40.053500492348142</v>
      </c>
      <c r="W16" s="74">
        <v>3.4</v>
      </c>
      <c r="X16" s="75">
        <v>2.5</v>
      </c>
      <c r="Y16" s="77">
        <v>3.2</v>
      </c>
      <c r="Z16" s="102">
        <v>3.7</v>
      </c>
      <c r="AA16" s="106">
        <v>1.5</v>
      </c>
      <c r="AB16" s="105">
        <v>3.2</v>
      </c>
      <c r="AC16" s="74">
        <f>[4]ARA_eff_2016!$I59/[4]ARA_eff_2016!$D59*1000000</f>
        <v>20.585476350281265</v>
      </c>
      <c r="AD16" s="75">
        <f>[4]ARA_eff_2016!$H59/[4]ARA_eff_2016!$B59*1000000</f>
        <v>20.938966743099328</v>
      </c>
      <c r="AE16" s="77">
        <f>[4]ARA_eff_2016!$J59/[4]ARA_eff_2016!$F59*1000000</f>
        <v>20.655640231266663</v>
      </c>
      <c r="AF16" s="74">
        <f>[6]ARA_eff_2019!$K59/[6]ARA_eff_2019!$F59*1000000</f>
        <v>22.734505409504692</v>
      </c>
      <c r="AG16" s="75">
        <f>[6]ARA_eff_2019!$J59/[6]ARA_eff_2019!$D59*1000000</f>
        <v>12.960621303566125</v>
      </c>
      <c r="AH16" s="84">
        <f>[6]ARA_eff_2019!$L59/[6]ARA_eff_2019!$H59*1000000</f>
        <v>20.415124052745707</v>
      </c>
    </row>
    <row r="17" spans="2:34" s="5" customFormat="1" ht="15" customHeight="1" x14ac:dyDescent="0.2">
      <c r="B17" s="31" t="s">
        <v>15</v>
      </c>
      <c r="C17" s="27">
        <v>0.54</v>
      </c>
      <c r="D17" s="28">
        <v>0.46</v>
      </c>
      <c r="E17" s="29">
        <v>1235</v>
      </c>
      <c r="F17" s="29">
        <v>1666</v>
      </c>
      <c r="G17" s="30">
        <f t="shared" si="0"/>
        <v>2901</v>
      </c>
      <c r="H17" s="67">
        <v>1316</v>
      </c>
      <c r="I17" s="67">
        <v>1751</v>
      </c>
      <c r="J17" s="67">
        <f t="shared" si="1"/>
        <v>3067</v>
      </c>
      <c r="K17" s="74">
        <f>E17/[1]RP2016!$D$21*1000</f>
        <v>56.971724494889159</v>
      </c>
      <c r="L17" s="75">
        <f>F17/[1]RP2016!$C$21*1000</f>
        <v>90.737133000703125</v>
      </c>
      <c r="M17" s="77">
        <f>G17/[1]RP2016!$E$21*1000</f>
        <v>72.455895189962561</v>
      </c>
      <c r="N17" s="74">
        <f>H17/([2]NA88_SEXE!$C$142)*1000</f>
        <v>58.147755390597382</v>
      </c>
      <c r="O17" s="75">
        <f>I17/([2]NA88_SEXE!$C$141)*1000</f>
        <v>89.095812344171364</v>
      </c>
      <c r="P17" s="77">
        <f>J17/([3]NA88_SEXE!$C$141+[3]NA88_SEXE!$C$142)*1000</f>
        <v>72.531630601868272</v>
      </c>
      <c r="Q17" s="74">
        <f>E17/[4]ARA_eff_2016!$D60*1000000</f>
        <v>36.49980737854689</v>
      </c>
      <c r="R17" s="75">
        <f>F17/[4]ARA_eff_2016!$B60*1000000</f>
        <v>44.122334219472762</v>
      </c>
      <c r="S17" s="84">
        <f>G17/[4]ARA_eff_2016!$F60*1000000</f>
        <v>40.519900634755906</v>
      </c>
      <c r="T17" s="74">
        <f>H17/[5]ARA_eff_2019!$F60*1000000</f>
        <v>36.335941558786878</v>
      </c>
      <c r="U17" s="75">
        <f>I17/[5]ARA_eff_2019!$D60*1000000</f>
        <v>41.900765327241992</v>
      </c>
      <c r="V17" s="84">
        <f>J17/[5]ARA_eff_2019!$H60*1000000</f>
        <v>39.317086991666272</v>
      </c>
      <c r="W17" s="74">
        <v>4.4000000000000004</v>
      </c>
      <c r="X17" s="75">
        <v>3.3</v>
      </c>
      <c r="Y17" s="77">
        <v>3.8</v>
      </c>
      <c r="Z17" s="102">
        <v>4.2</v>
      </c>
      <c r="AA17" s="106">
        <v>3.2</v>
      </c>
      <c r="AB17" s="105">
        <v>3.7</v>
      </c>
      <c r="AC17" s="74">
        <f>[4]ARA_eff_2016!$I60/[4]ARA_eff_2016!$D60*1000000</f>
        <v>36.470252878645233</v>
      </c>
      <c r="AD17" s="75">
        <f>[4]ARA_eff_2016!$H60/[4]ARA_eff_2016!$B60*1000000</f>
        <v>32.946088696893234</v>
      </c>
      <c r="AE17" s="77">
        <f>[4]ARA_eff_2016!$J60/[4]ARA_eff_2016!$F60*1000000</f>
        <v>34.611621431549516</v>
      </c>
      <c r="AF17" s="74">
        <f>[6]ARA_eff_2019!$K60/[6]ARA_eff_2019!$F60*1000000</f>
        <v>32.001030597746201</v>
      </c>
      <c r="AG17" s="75">
        <f>[6]ARA_eff_2019!$J60/[6]ARA_eff_2019!$D60*1000000</f>
        <v>40.249621519372376</v>
      </c>
      <c r="AH17" s="84">
        <f>[6]ARA_eff_2019!$L60/[6]ARA_eff_2019!$H60*1000000</f>
        <v>36.419903535482199</v>
      </c>
    </row>
    <row r="18" spans="2:34" s="5" customFormat="1" ht="15" customHeight="1" x14ac:dyDescent="0.2">
      <c r="B18" s="32" t="s">
        <v>14</v>
      </c>
      <c r="C18" s="27">
        <v>0.22</v>
      </c>
      <c r="D18" s="28">
        <v>0.78</v>
      </c>
      <c r="E18" s="29">
        <v>58</v>
      </c>
      <c r="F18" s="29">
        <v>643</v>
      </c>
      <c r="G18" s="30">
        <f t="shared" si="0"/>
        <v>701</v>
      </c>
      <c r="H18" s="67">
        <v>68</v>
      </c>
      <c r="I18" s="67">
        <v>717</v>
      </c>
      <c r="J18" s="67">
        <f t="shared" si="1"/>
        <v>785</v>
      </c>
      <c r="K18" s="74">
        <f>E18/[1]RP2016!$D$54*1000</f>
        <v>26.56346607433191</v>
      </c>
      <c r="L18" s="75">
        <f>F18/[1]RP2016!$C$54*1000</f>
        <v>79.013984123473165</v>
      </c>
      <c r="M18" s="77">
        <f>G18/[1]RP2016!$E$54*1000</f>
        <v>67.918064267347205</v>
      </c>
      <c r="N18" s="74">
        <f>H18/[2]NA88_SEXE!$C$70*1000</f>
        <v>28.911564625850342</v>
      </c>
      <c r="O18" s="75">
        <f>I18/[2]NA88_SEXE!$C$69*1000</f>
        <v>88.083538083538087</v>
      </c>
      <c r="P18" s="77">
        <f>J18/([3]NA88_SEXE!$C$70+[3]NA88_SEXE!$C$69)*1000</f>
        <v>74.818909645444151</v>
      </c>
      <c r="Q18" s="74">
        <f>E18/[4]ARA_eff_2016!$D61*1000000</f>
        <v>16.150280026363941</v>
      </c>
      <c r="R18" s="75">
        <f>F18/[4]ARA_eff_2016!$B61*1000000</f>
        <v>41.825104455433888</v>
      </c>
      <c r="S18" s="84">
        <f>G18/[4]ARA_eff_2016!$F61*1000000</f>
        <v>36.963194623980172</v>
      </c>
      <c r="T18" s="74">
        <f>H18/[5]ARA_eff_2019!$F61*1000000</f>
        <v>17.330063891052372</v>
      </c>
      <c r="U18" s="75">
        <f>I18/[5]ARA_eff_2019!$D61*1000000</f>
        <v>42.666872172221808</v>
      </c>
      <c r="V18" s="84">
        <f>J18/[5]ARA_eff_2019!$H61*1000000</f>
        <v>37.870704263299594</v>
      </c>
      <c r="W18" s="74">
        <v>1.3</v>
      </c>
      <c r="X18" s="75">
        <v>3.5</v>
      </c>
      <c r="Y18" s="77">
        <v>3.1</v>
      </c>
      <c r="Z18" s="102">
        <v>1.5</v>
      </c>
      <c r="AA18" s="106">
        <v>3.6</v>
      </c>
      <c r="AB18" s="105">
        <v>3.2</v>
      </c>
      <c r="AC18" s="74">
        <f>[4]ARA_eff_2016!$I61/[4]ARA_eff_2016!$D61*1000000</f>
        <v>7.5182338053763171</v>
      </c>
      <c r="AD18" s="75">
        <f>[4]ARA_eff_2016!$H61/[4]ARA_eff_2016!$B61*1000000</f>
        <v>47.809411780317113</v>
      </c>
      <c r="AE18" s="77">
        <f>[4]ARA_eff_2016!$J61/[4]ARA_eff_2016!$F61*1000000</f>
        <v>40.179678036337933</v>
      </c>
      <c r="AF18" s="74">
        <f>[6]ARA_eff_2019!$K61/[6]ARA_eff_2019!$F61*1000000</f>
        <v>10.449009110781576</v>
      </c>
      <c r="AG18" s="75">
        <f>[6]ARA_eff_2019!$J61/[6]ARA_eff_2019!$D61*1000000</f>
        <v>34.692868167929312</v>
      </c>
      <c r="AH18" s="84">
        <f>[6]ARA_eff_2019!$L61/[6]ARA_eff_2019!$H61*1000000</f>
        <v>30.103591669170637</v>
      </c>
    </row>
    <row r="19" spans="2:34" s="5" customFormat="1" ht="15" customHeight="1" x14ac:dyDescent="0.2">
      <c r="B19" s="31" t="s">
        <v>13</v>
      </c>
      <c r="C19" s="27">
        <v>0.2</v>
      </c>
      <c r="D19" s="28">
        <v>0.8</v>
      </c>
      <c r="E19" s="29">
        <v>564</v>
      </c>
      <c r="F19" s="29">
        <v>4908</v>
      </c>
      <c r="G19" s="30">
        <f t="shared" si="0"/>
        <v>5472</v>
      </c>
      <c r="H19" s="67">
        <v>630</v>
      </c>
      <c r="I19" s="67">
        <v>5211</v>
      </c>
      <c r="J19" s="67">
        <f t="shared" si="1"/>
        <v>5841</v>
      </c>
      <c r="K19" s="74">
        <f>E19/[1]RP2016!$D$10*1000</f>
        <v>32.622068135006771</v>
      </c>
      <c r="L19" s="75">
        <f>F19/[1]RP2016!$C$10*1000</f>
        <v>71.30051233805392</v>
      </c>
      <c r="M19" s="77">
        <f>G19/[1]RP2016!$E$10*1000</f>
        <v>63.536060429853016</v>
      </c>
      <c r="N19" s="74">
        <f>H19/[2]NA88_SEXE!$C$86*1000</f>
        <v>36.244390749050737</v>
      </c>
      <c r="O19" s="75">
        <f>I19/[2]NA88_SEXE!$C$85*1000</f>
        <v>73.96105370727831</v>
      </c>
      <c r="P19" s="77">
        <f>J19/([3]NA88_SEXE!$C$85+[3]NA88_SEXE!$C$86)*1000</f>
        <v>66.497415697078722</v>
      </c>
      <c r="Q19" s="74">
        <f>E19/[4]ARA_eff_2016!$D62*1000000</f>
        <v>26.424888309165571</v>
      </c>
      <c r="R19" s="75">
        <f>F19/[4]ARA_eff_2016!$B62*1000000</f>
        <v>38.562480304790675</v>
      </c>
      <c r="S19" s="84">
        <f>G19/[4]ARA_eff_2016!$F62*1000000</f>
        <v>36.819355159863221</v>
      </c>
      <c r="T19" s="74">
        <f>H19/[5]ARA_eff_2019!$F62*1000000</f>
        <v>23.297070149364174</v>
      </c>
      <c r="U19" s="75">
        <f>I19/[5]ARA_eff_2019!$D62*1000000</f>
        <v>36.57477659381064</v>
      </c>
      <c r="V19" s="84">
        <f>J19/[5]ARA_eff_2019!$H62*1000000</f>
        <v>34.456667289907024</v>
      </c>
      <c r="W19" s="74">
        <v>2.8</v>
      </c>
      <c r="X19" s="75">
        <v>3.8</v>
      </c>
      <c r="Y19" s="77">
        <v>3.7</v>
      </c>
      <c r="Z19" s="102">
        <v>2.4</v>
      </c>
      <c r="AA19" s="106">
        <v>3.5</v>
      </c>
      <c r="AB19" s="105">
        <v>3.3</v>
      </c>
      <c r="AC19" s="74">
        <f>[4]ARA_eff_2016!$I62/[4]ARA_eff_2016!$D62*1000000</f>
        <v>20.56830845341079</v>
      </c>
      <c r="AD19" s="75">
        <f>[4]ARA_eff_2016!$H62/[4]ARA_eff_2016!$B62*1000000</f>
        <v>48.627381949133969</v>
      </c>
      <c r="AE19" s="77">
        <f>[4]ARA_eff_2016!$J62/[4]ARA_eff_2016!$F62*1000000</f>
        <v>44.597713084717363</v>
      </c>
      <c r="AF19" s="74">
        <f>[6]ARA_eff_2019!$K62/[6]ARA_eff_2019!$F62*1000000</f>
        <v>18.119943449505467</v>
      </c>
      <c r="AG19" s="75">
        <f>[6]ARA_eff_2019!$J62/[6]ARA_eff_2019!$D62*1000000</f>
        <v>41.473873516182508</v>
      </c>
      <c r="AH19" s="84">
        <f>[6]ARA_eff_2019!$L62/[6]ARA_eff_2019!$H62*1000000</f>
        <v>37.748367400807226</v>
      </c>
    </row>
    <row r="20" spans="2:34" s="5" customFormat="1" ht="15" customHeight="1" x14ac:dyDescent="0.2">
      <c r="B20" s="31" t="s">
        <v>12</v>
      </c>
      <c r="C20" s="27">
        <v>0.32</v>
      </c>
      <c r="D20" s="28">
        <v>0.68</v>
      </c>
      <c r="E20" s="29">
        <f>[4]ARA_eff_2016!$C$14</f>
        <v>410</v>
      </c>
      <c r="F20" s="29">
        <f>[4]ARA_eff_2016!$B$14</f>
        <v>1685</v>
      </c>
      <c r="G20" s="30">
        <f t="shared" si="0"/>
        <v>2095</v>
      </c>
      <c r="H20" s="67">
        <v>467</v>
      </c>
      <c r="I20" s="67">
        <v>1654</v>
      </c>
      <c r="J20" s="67">
        <f t="shared" si="1"/>
        <v>2121</v>
      </c>
      <c r="K20" s="74">
        <f>E20/[1]RP2016!$D$24*1000</f>
        <v>39.054239671106153</v>
      </c>
      <c r="L20" s="75">
        <f>F20/[1]RP2016!$C$24*1000</f>
        <v>72.530269011969864</v>
      </c>
      <c r="M20" s="77">
        <f>G20/[1]RP2016!$E$24*1000</f>
        <v>62.111083077946589</v>
      </c>
      <c r="N20" s="74">
        <f>H20/([2]NA88_SEXE!$C$92)*1000</f>
        <v>41.098301504884269</v>
      </c>
      <c r="O20" s="75">
        <f>I20/([2]NA88_SEXE!$C$91)*1000</f>
        <v>68.41778697001034</v>
      </c>
      <c r="P20" s="77">
        <f>J20/([3]NA88_SEXE!$C$92+[3]NA88_SEXE!$C$91)*1000</f>
        <v>59.682593280432208</v>
      </c>
      <c r="Q20" s="74">
        <f>E20/[4]ARA_eff_2016!$D63*1000000</f>
        <v>24.547545332281263</v>
      </c>
      <c r="R20" s="75">
        <f>F20/[4]ARA_eff_2016!$B63*1000000</f>
        <v>42.38302467549758</v>
      </c>
      <c r="S20" s="84">
        <f>G20/[4]ARA_eff_2016!$F63*1000000</f>
        <v>37.106728018346281</v>
      </c>
      <c r="T20" s="74">
        <f>H20/[5]ARA_eff_2019!$F63*1000000</f>
        <v>22.604288774246054</v>
      </c>
      <c r="U20" s="75">
        <f>I20/[5]ARA_eff_2019!$D63*1000000</f>
        <v>31.926656025794031</v>
      </c>
      <c r="V20" s="84">
        <f>J20/[5]ARA_eff_2019!$H63*1000000</f>
        <v>29.268883937202137</v>
      </c>
      <c r="W20" s="74">
        <v>2.1</v>
      </c>
      <c r="X20" s="75">
        <v>3.3</v>
      </c>
      <c r="Y20" s="77">
        <v>2.9</v>
      </c>
      <c r="Z20" s="102">
        <v>1.7</v>
      </c>
      <c r="AA20" s="106">
        <v>2.5</v>
      </c>
      <c r="AB20" s="105">
        <v>2.2999999999999998</v>
      </c>
      <c r="AC20" s="74">
        <f>[4]ARA_eff_2016!$I63/[4]ARA_eff_2016!$D63*1000000</f>
        <v>12.633005036856943</v>
      </c>
      <c r="AD20" s="75">
        <f>[4]ARA_eff_2016!$H63/[4]ARA_eff_2016!$B63*1000000</f>
        <v>24.398536460078724</v>
      </c>
      <c r="AE20" s="77">
        <f>[4]ARA_eff_2016!$J63/[4]ARA_eff_2016!$F63*1000000</f>
        <v>20.917921617979452</v>
      </c>
      <c r="AF20" s="74">
        <f>[6]ARA_eff_2019!$K63/[6]ARA_eff_2019!$F63*1000000</f>
        <v>7.2120750050592344</v>
      </c>
      <c r="AG20" s="75">
        <f>[6]ARA_eff_2019!$J63/[6]ARA_eff_2019!$D63*1000000</f>
        <v>16.967068105606383</v>
      </c>
      <c r="AH20" s="84">
        <f>[6]ARA_eff_2019!$L63/[6]ARA_eff_2019!$H63*1000000</f>
        <v>14.185956007353072</v>
      </c>
    </row>
    <row r="21" spans="2:34" s="5" customFormat="1" ht="15" customHeight="1" x14ac:dyDescent="0.2">
      <c r="B21" s="31" t="s">
        <v>16</v>
      </c>
      <c r="C21" s="27">
        <v>0.49</v>
      </c>
      <c r="D21" s="28">
        <v>0.51</v>
      </c>
      <c r="E21" s="29">
        <f>[4]ARA_eff_2016!$C$15</f>
        <v>2008</v>
      </c>
      <c r="F21" s="29">
        <f>[4]ARA_eff_2016!$B$15</f>
        <v>1942</v>
      </c>
      <c r="G21" s="30">
        <f t="shared" si="0"/>
        <v>3950</v>
      </c>
      <c r="H21" s="67">
        <v>1962</v>
      </c>
      <c r="I21" s="67">
        <v>1913</v>
      </c>
      <c r="J21" s="67">
        <f t="shared" si="1"/>
        <v>3875</v>
      </c>
      <c r="K21" s="74">
        <f>E21/[1]RP2016!$D$12*1000</f>
        <v>56.493789481295288</v>
      </c>
      <c r="L21" s="75">
        <f>F21/[1]RP2016!$C$12*1000</f>
        <v>54.127153658683419</v>
      </c>
      <c r="M21" s="77">
        <f>G21/[1]RP2016!$E$12*1000</f>
        <v>55.304925456661167</v>
      </c>
      <c r="N21" s="74">
        <f>H21/[2]NA88_SEXE!$C$98*1000</f>
        <v>54.058522069763598</v>
      </c>
      <c r="O21" s="75">
        <f>I21/[2]NA88_SEXE!$C$97*1000</f>
        <v>51.282738653727577</v>
      </c>
      <c r="P21" s="77">
        <f>J21/([3]NA88_SEXE!$C98+[3]NA88_SEXE!$C$97)*1000</f>
        <v>52.651602646847017</v>
      </c>
      <c r="Q21" s="74">
        <f>E21/[4]ARA_eff_2016!$D65*1000000</f>
        <v>33.990100620177145</v>
      </c>
      <c r="R21" s="75">
        <f>F21/[4]ARA_eff_2016!$B65*1000000</f>
        <v>26.929939598863434</v>
      </c>
      <c r="S21" s="84">
        <f>G21/[4]ARA_eff_2016!$F65*1000000</f>
        <v>30.10921542389762</v>
      </c>
      <c r="T21" s="74">
        <f>H21/[5]ARA_eff_2019!$F65*1000000</f>
        <v>30.184516551220653</v>
      </c>
      <c r="U21" s="75">
        <f>I21/[5]ARA_eff_2019!$D65*1000000</f>
        <v>24.294330099074337</v>
      </c>
      <c r="V21" s="84">
        <f>J21/[5]ARA_eff_2019!$H65*1000000</f>
        <v>26.957859599098295</v>
      </c>
      <c r="W21" s="74">
        <v>2.2999999999999998</v>
      </c>
      <c r="X21" s="75">
        <v>1.5</v>
      </c>
      <c r="Y21" s="77">
        <v>1.9</v>
      </c>
      <c r="Z21" s="102">
        <v>2</v>
      </c>
      <c r="AA21" s="106">
        <v>1.4</v>
      </c>
      <c r="AB21" s="105">
        <v>1.7</v>
      </c>
      <c r="AC21" s="74">
        <f>[4]ARA_eff_2016!$I65/[4]ARA_eff_2016!$D65*1000000</f>
        <v>12.712433050673823</v>
      </c>
      <c r="AD21" s="75">
        <f>[4]ARA_eff_2016!$H65/[4]ARA_eff_2016!$B65*1000000</f>
        <v>12.910285152699206</v>
      </c>
      <c r="AE21" s="75">
        <f>[4]ARA_eff_2016!$J65/[4]ARA_eff_2016!$F65*1000000</f>
        <v>12.8211899602521</v>
      </c>
      <c r="AF21" s="74">
        <f>[6]ARA_eff_2019!$K65/[6]ARA_eff_2019!$F65*1000000</f>
        <v>11.923037883382266</v>
      </c>
      <c r="AG21" s="75">
        <f>[6]ARA_eff_2019!$J65/[6]ARA_eff_2019!$D65*1000000</f>
        <v>7.4038653673603436</v>
      </c>
      <c r="AH21" s="84">
        <f>[6]ARA_eff_2019!$L65/[6]ARA_eff_2019!$H65*1000000</f>
        <v>9.4474254012407641</v>
      </c>
    </row>
    <row r="22" spans="2:34" s="5" customFormat="1" ht="15" customHeight="1" thickBot="1" x14ac:dyDescent="0.25">
      <c r="B22" s="32" t="s">
        <v>42</v>
      </c>
      <c r="C22" s="117">
        <v>0.45</v>
      </c>
      <c r="D22" s="28">
        <v>0.55000000000000004</v>
      </c>
      <c r="E22" s="29">
        <v>864</v>
      </c>
      <c r="F22" s="29">
        <v>1691</v>
      </c>
      <c r="G22" s="71">
        <v>2555</v>
      </c>
      <c r="H22" s="67">
        <v>977</v>
      </c>
      <c r="I22" s="67">
        <v>1737</v>
      </c>
      <c r="J22" s="67">
        <v>2714</v>
      </c>
      <c r="K22" s="74">
        <v>38.1</v>
      </c>
      <c r="L22" s="75">
        <v>55</v>
      </c>
      <c r="M22" s="78">
        <v>47.8</v>
      </c>
      <c r="N22" s="74">
        <v>40.299999999999997</v>
      </c>
      <c r="O22" s="75">
        <v>54.8</v>
      </c>
      <c r="P22" s="78">
        <v>48.5</v>
      </c>
      <c r="Q22" s="82">
        <v>21.1</v>
      </c>
      <c r="R22" s="87">
        <v>29.4</v>
      </c>
      <c r="S22" s="85">
        <v>25.9</v>
      </c>
      <c r="T22" s="82">
        <v>22.8</v>
      </c>
      <c r="U22" s="87">
        <v>30</v>
      </c>
      <c r="V22" s="85">
        <v>26.9</v>
      </c>
      <c r="W22" s="74">
        <v>1.6</v>
      </c>
      <c r="X22" s="75">
        <v>1.9</v>
      </c>
      <c r="Y22" s="77">
        <v>1.8</v>
      </c>
      <c r="Z22" s="102">
        <v>2</v>
      </c>
      <c r="AA22" s="106">
        <v>2.1</v>
      </c>
      <c r="AB22" s="105">
        <v>2.1</v>
      </c>
      <c r="AC22" s="82">
        <v>14.5</v>
      </c>
      <c r="AD22" s="87">
        <v>17.899999999999999</v>
      </c>
      <c r="AE22" s="75">
        <v>16.5</v>
      </c>
      <c r="AF22" s="82">
        <v>16</v>
      </c>
      <c r="AG22" s="87">
        <v>31.6</v>
      </c>
      <c r="AH22" s="85">
        <v>25</v>
      </c>
    </row>
    <row r="23" spans="2:34" s="5" customFormat="1" ht="15" customHeight="1" thickBot="1" x14ac:dyDescent="0.25">
      <c r="B23" s="33" t="s">
        <v>17</v>
      </c>
      <c r="C23" s="97">
        <v>0.47</v>
      </c>
      <c r="D23" s="34">
        <v>0.53</v>
      </c>
      <c r="E23" s="35">
        <f>[4]ARA_eff_2016!$C$21</f>
        <v>29529</v>
      </c>
      <c r="F23" s="36">
        <f>[4]ARA_eff_2016!$B$21</f>
        <v>57836</v>
      </c>
      <c r="G23" s="37">
        <f>E23+F23</f>
        <v>87365</v>
      </c>
      <c r="H23" s="68">
        <v>31712</v>
      </c>
      <c r="I23" s="69">
        <v>59850</v>
      </c>
      <c r="J23" s="70">
        <f t="shared" si="1"/>
        <v>91562</v>
      </c>
      <c r="K23" s="79">
        <f>E23/[1]RP2016!$D$91*1000</f>
        <v>27.457565304051794</v>
      </c>
      <c r="L23" s="80">
        <f>F23/[1]RP2016!$C$91*1000</f>
        <v>47.615979480111129</v>
      </c>
      <c r="M23" s="81">
        <f>G23/[1]RP2016!$E$91*1000</f>
        <v>38.14939609176303</v>
      </c>
      <c r="N23" s="79">
        <f>H23/1091480*1000</f>
        <v>29.054128339502327</v>
      </c>
      <c r="O23" s="80">
        <f>I23/1235782*1000</f>
        <v>48.430872111747867</v>
      </c>
      <c r="P23" s="81">
        <f>J23/2327362*1000</f>
        <v>39.341537758200054</v>
      </c>
      <c r="Q23" s="79">
        <f>E23/[4]ARA_eff_2016!$D66*1000000</f>
        <v>18.678220309060134</v>
      </c>
      <c r="R23" s="80">
        <f>F23/[4]ARA_eff_2016!$B66*1000000</f>
        <v>25.901079899390275</v>
      </c>
      <c r="S23" s="89">
        <f>G23/[4]ARA_eff_2016!$F66*1000000</f>
        <v>22.906397482957527</v>
      </c>
      <c r="T23" s="79">
        <f>H23/[5]ARA_eff_2019!$F66*1000000</f>
        <v>19.215900674987235</v>
      </c>
      <c r="U23" s="80">
        <f>I23/[5]ARA_eff_2019!$D66*1000000</f>
        <v>25.701633476484016</v>
      </c>
      <c r="V23" s="89">
        <f>J23/[5]ARA_eff_2019!$H66*1000000</f>
        <v>23.011623284217201</v>
      </c>
      <c r="W23" s="98">
        <v>1.4</v>
      </c>
      <c r="X23" s="99">
        <v>1.8</v>
      </c>
      <c r="Y23" s="100">
        <v>1.7</v>
      </c>
      <c r="Z23" s="98">
        <v>1.5</v>
      </c>
      <c r="AA23" s="99">
        <v>1.9</v>
      </c>
      <c r="AB23" s="100">
        <v>1.7</v>
      </c>
      <c r="AC23" s="79">
        <f>[4]ARA_eff_2016!$I66/[4]ARA_eff_2016!$D66*1000000</f>
        <v>10.367300987689919</v>
      </c>
      <c r="AD23" s="88">
        <f>[4]ARA_eff_2016!$H66/[4]ARA_eff_2016!$B66*1000000</f>
        <v>20.954724212815037</v>
      </c>
      <c r="AE23" s="81">
        <f>[4]ARA_eff_2016!$J66/[4]ARA_eff_2016!$F66*1000000</f>
        <v>16.56554798112218</v>
      </c>
      <c r="AF23" s="79">
        <f>[6]ARA_eff_2019!$K$66/[6]ARA_eff_2019!$F$66*1000000</f>
        <v>10.471429728949746</v>
      </c>
      <c r="AG23" s="80">
        <f>[6]ARA_eff_2019!$J$66/[6]ARA_eff_2019!$D$66*1000000</f>
        <v>20.346589709537387</v>
      </c>
      <c r="AH23" s="89">
        <f>[6]ARA_eff_2019!$L$66/[6]ARA_eff_2019!$H$66*1000000</f>
        <v>16.250787151665193</v>
      </c>
    </row>
    <row r="24" spans="2:34" s="5" customFormat="1" ht="15" customHeight="1" x14ac:dyDescent="0.2">
      <c r="B24" s="38" t="s">
        <v>18</v>
      </c>
      <c r="C24" s="1"/>
      <c r="D24" s="107"/>
      <c r="E24" s="108"/>
      <c r="F24" s="108"/>
      <c r="G24" s="108"/>
      <c r="H24" s="109"/>
      <c r="I24" s="109"/>
      <c r="J24" s="109"/>
      <c r="K24" s="110"/>
      <c r="L24" s="110"/>
      <c r="M24" s="110"/>
      <c r="N24" s="110"/>
      <c r="O24" s="111"/>
      <c r="P24" s="111"/>
      <c r="Q24" s="110"/>
      <c r="R24" s="110"/>
      <c r="S24" s="112"/>
      <c r="T24" s="113"/>
      <c r="U24" s="113"/>
      <c r="V24" s="114"/>
      <c r="W24" s="115"/>
      <c r="X24" s="115"/>
      <c r="Y24" s="115"/>
      <c r="Z24" s="115"/>
      <c r="AA24" s="115"/>
      <c r="AB24" s="115"/>
      <c r="AC24" s="110"/>
      <c r="AD24" s="110"/>
      <c r="AE24" s="110"/>
      <c r="AF24" s="113"/>
      <c r="AG24" s="113"/>
      <c r="AH24" s="113"/>
    </row>
    <row r="25" spans="2:34" ht="15" x14ac:dyDescent="0.2">
      <c r="B25" s="39" t="s">
        <v>20</v>
      </c>
      <c r="O25" s="163" t="s">
        <v>19</v>
      </c>
      <c r="P25" s="164"/>
    </row>
    <row r="26" spans="2:34" ht="15" x14ac:dyDescent="0.25">
      <c r="B26" s="40" t="s">
        <v>33</v>
      </c>
      <c r="C26" s="40"/>
      <c r="J26" s="116"/>
      <c r="O26"/>
      <c r="P26"/>
    </row>
    <row r="27" spans="2:34" ht="15" customHeight="1" thickBot="1" x14ac:dyDescent="0.3">
      <c r="B27" s="169" t="s">
        <v>32</v>
      </c>
      <c r="C27" s="169"/>
      <c r="D27" s="169"/>
      <c r="E27" s="169"/>
      <c r="F27" s="169"/>
      <c r="O27" s="165" t="s">
        <v>21</v>
      </c>
      <c r="P27" s="166"/>
    </row>
    <row r="28" spans="2:34" ht="14.25" customHeight="1" x14ac:dyDescent="0.25">
      <c r="B28" s="41" t="s">
        <v>41</v>
      </c>
      <c r="O28"/>
      <c r="P28"/>
      <c r="R28" s="134" t="s">
        <v>44</v>
      </c>
      <c r="S28" s="135"/>
      <c r="T28" s="135"/>
      <c r="U28" s="135"/>
      <c r="V28" s="135"/>
      <c r="W28" s="135"/>
      <c r="X28" s="135"/>
      <c r="Y28" s="135"/>
      <c r="Z28" s="135"/>
      <c r="AA28" s="135"/>
      <c r="AB28" s="135"/>
      <c r="AC28" s="135"/>
      <c r="AD28" s="135"/>
      <c r="AE28" s="135"/>
      <c r="AF28" s="135"/>
      <c r="AG28" s="136"/>
    </row>
    <row r="29" spans="2:34" ht="15" x14ac:dyDescent="0.25">
      <c r="B29" s="41"/>
      <c r="O29" s="143" t="s">
        <v>22</v>
      </c>
      <c r="P29" s="144"/>
      <c r="R29" s="137"/>
      <c r="S29" s="138"/>
      <c r="T29" s="138"/>
      <c r="U29" s="138"/>
      <c r="V29" s="138"/>
      <c r="W29" s="138"/>
      <c r="X29" s="138"/>
      <c r="Y29" s="138"/>
      <c r="Z29" s="138"/>
      <c r="AA29" s="138"/>
      <c r="AB29" s="138"/>
      <c r="AC29" s="138"/>
      <c r="AD29" s="138"/>
      <c r="AE29" s="138"/>
      <c r="AF29" s="138"/>
      <c r="AG29" s="139"/>
    </row>
    <row r="30" spans="2:34" ht="13.5" customHeight="1" x14ac:dyDescent="0.25">
      <c r="O30"/>
      <c r="P30"/>
      <c r="R30" s="137"/>
      <c r="S30" s="138"/>
      <c r="T30" s="138"/>
      <c r="U30" s="138"/>
      <c r="V30" s="138"/>
      <c r="W30" s="138"/>
      <c r="X30" s="138"/>
      <c r="Y30" s="138"/>
      <c r="Z30" s="138"/>
      <c r="AA30" s="138"/>
      <c r="AB30" s="138"/>
      <c r="AC30" s="138"/>
      <c r="AD30" s="138"/>
      <c r="AE30" s="138"/>
      <c r="AF30" s="138"/>
      <c r="AG30" s="139"/>
    </row>
    <row r="31" spans="2:34" ht="15" x14ac:dyDescent="0.25">
      <c r="B31" s="42"/>
      <c r="O31" s="145" t="s">
        <v>23</v>
      </c>
      <c r="P31" s="146"/>
      <c r="R31" s="137"/>
      <c r="S31" s="138"/>
      <c r="T31" s="138"/>
      <c r="U31" s="138"/>
      <c r="V31" s="138"/>
      <c r="W31" s="138"/>
      <c r="X31" s="138"/>
      <c r="Y31" s="138"/>
      <c r="Z31" s="138"/>
      <c r="AA31" s="138"/>
      <c r="AB31" s="138"/>
      <c r="AC31" s="138"/>
      <c r="AD31" s="138"/>
      <c r="AE31" s="138"/>
      <c r="AF31" s="138"/>
      <c r="AG31" s="139"/>
    </row>
    <row r="32" spans="2:34" ht="12" customHeight="1" x14ac:dyDescent="0.25">
      <c r="O32"/>
      <c r="P32"/>
      <c r="R32" s="137"/>
      <c r="S32" s="138"/>
      <c r="T32" s="138"/>
      <c r="U32" s="138"/>
      <c r="V32" s="138"/>
      <c r="W32" s="138"/>
      <c r="X32" s="138"/>
      <c r="Y32" s="138"/>
      <c r="Z32" s="138"/>
      <c r="AA32" s="138"/>
      <c r="AB32" s="138"/>
      <c r="AC32" s="138"/>
      <c r="AD32" s="138"/>
      <c r="AE32" s="138"/>
      <c r="AF32" s="138"/>
      <c r="AG32" s="139"/>
    </row>
    <row r="33" spans="3:33" ht="17.25" customHeight="1" x14ac:dyDescent="0.25">
      <c r="C33" s="2" t="s">
        <v>31</v>
      </c>
      <c r="O33" s="147" t="s">
        <v>24</v>
      </c>
      <c r="P33" s="148"/>
      <c r="R33" s="137"/>
      <c r="S33" s="138"/>
      <c r="T33" s="138"/>
      <c r="U33" s="138"/>
      <c r="V33" s="138"/>
      <c r="W33" s="138"/>
      <c r="X33" s="138"/>
      <c r="Y33" s="138"/>
      <c r="Z33" s="138"/>
      <c r="AA33" s="138"/>
      <c r="AB33" s="138"/>
      <c r="AC33" s="138"/>
      <c r="AD33" s="138"/>
      <c r="AE33" s="138"/>
      <c r="AF33" s="138"/>
      <c r="AG33" s="139"/>
    </row>
    <row r="34" spans="3:33" ht="15" customHeight="1" thickBot="1" x14ac:dyDescent="0.25">
      <c r="R34" s="137"/>
      <c r="S34" s="138"/>
      <c r="T34" s="138"/>
      <c r="U34" s="138"/>
      <c r="V34" s="138"/>
      <c r="W34" s="138"/>
      <c r="X34" s="138"/>
      <c r="Y34" s="138"/>
      <c r="Z34" s="138"/>
      <c r="AA34" s="138"/>
      <c r="AB34" s="138"/>
      <c r="AC34" s="138"/>
      <c r="AD34" s="138"/>
      <c r="AE34" s="138"/>
      <c r="AF34" s="138"/>
      <c r="AG34" s="139"/>
    </row>
    <row r="35" spans="3:33" ht="15" customHeight="1" thickBot="1" x14ac:dyDescent="0.25">
      <c r="C35" s="3"/>
      <c r="G35" s="149" t="s">
        <v>30</v>
      </c>
      <c r="H35" s="150"/>
      <c r="I35" s="150"/>
      <c r="J35" s="150"/>
      <c r="K35" s="150"/>
      <c r="L35" s="150"/>
      <c r="M35" s="150"/>
      <c r="N35" s="150"/>
      <c r="O35" s="151"/>
      <c r="R35" s="137"/>
      <c r="S35" s="138"/>
      <c r="T35" s="138"/>
      <c r="U35" s="138"/>
      <c r="V35" s="138"/>
      <c r="W35" s="138"/>
      <c r="X35" s="138"/>
      <c r="Y35" s="138"/>
      <c r="Z35" s="138"/>
      <c r="AA35" s="138"/>
      <c r="AB35" s="138"/>
      <c r="AC35" s="138"/>
      <c r="AD35" s="138"/>
      <c r="AE35" s="138"/>
      <c r="AF35" s="138"/>
      <c r="AG35" s="139"/>
    </row>
    <row r="36" spans="3:33" ht="48" customHeight="1" thickBot="1" x14ac:dyDescent="0.25">
      <c r="C36" s="5"/>
      <c r="G36" s="152" t="s">
        <v>25</v>
      </c>
      <c r="H36" s="153"/>
      <c r="I36" s="154"/>
      <c r="J36" s="155" t="s">
        <v>3</v>
      </c>
      <c r="K36" s="156"/>
      <c r="L36" s="157"/>
      <c r="M36" s="155" t="s">
        <v>4</v>
      </c>
      <c r="N36" s="156"/>
      <c r="O36" s="157"/>
      <c r="R36" s="137"/>
      <c r="S36" s="138"/>
      <c r="T36" s="138"/>
      <c r="U36" s="138"/>
      <c r="V36" s="138"/>
      <c r="W36" s="138"/>
      <c r="X36" s="138"/>
      <c r="Y36" s="138"/>
      <c r="Z36" s="138"/>
      <c r="AA36" s="138"/>
      <c r="AB36" s="138"/>
      <c r="AC36" s="138"/>
      <c r="AD36" s="138"/>
      <c r="AE36" s="138"/>
      <c r="AF36" s="138"/>
      <c r="AG36" s="139"/>
    </row>
    <row r="37" spans="3:33" ht="36.75" customHeight="1" thickBot="1" x14ac:dyDescent="0.25">
      <c r="C37" s="120" t="s">
        <v>26</v>
      </c>
      <c r="D37" s="121"/>
      <c r="E37" s="121"/>
      <c r="F37" s="122"/>
      <c r="G37" s="20" t="s">
        <v>5</v>
      </c>
      <c r="H37" s="18" t="s">
        <v>6</v>
      </c>
      <c r="I37" s="19" t="s">
        <v>7</v>
      </c>
      <c r="J37" s="20" t="s">
        <v>5</v>
      </c>
      <c r="K37" s="18" t="s">
        <v>6</v>
      </c>
      <c r="L37" s="19" t="s">
        <v>7</v>
      </c>
      <c r="M37" s="20" t="s">
        <v>5</v>
      </c>
      <c r="N37" s="18" t="s">
        <v>6</v>
      </c>
      <c r="O37" s="19" t="s">
        <v>7</v>
      </c>
      <c r="R37" s="137"/>
      <c r="S37" s="138"/>
      <c r="T37" s="138"/>
      <c r="U37" s="138"/>
      <c r="V37" s="138"/>
      <c r="W37" s="138"/>
      <c r="X37" s="138"/>
      <c r="Y37" s="138"/>
      <c r="Z37" s="138"/>
      <c r="AA37" s="138"/>
      <c r="AB37" s="138"/>
      <c r="AC37" s="138"/>
      <c r="AD37" s="138"/>
      <c r="AE37" s="138"/>
      <c r="AF37" s="138"/>
      <c r="AG37" s="139"/>
    </row>
    <row r="38" spans="3:33" ht="14.25" customHeight="1" x14ac:dyDescent="0.2">
      <c r="C38" s="170" t="s">
        <v>8</v>
      </c>
      <c r="D38" s="171"/>
      <c r="E38" s="171"/>
      <c r="F38" s="172"/>
      <c r="G38" s="43">
        <f t="shared" ref="G38:G47" si="2">(H13-E13)/E13</f>
        <v>-8.0017301038062278E-3</v>
      </c>
      <c r="H38" s="44">
        <f t="shared" ref="H38:H47" si="3">(I13-F13)/F13</f>
        <v>4.5392022008253097E-2</v>
      </c>
      <c r="I38" s="61">
        <f t="shared" ref="I38:I47" si="4">(J13-G13)/G13</f>
        <v>-7.475238273219959E-4</v>
      </c>
      <c r="J38" s="45">
        <f t="shared" ref="J38:J46" si="5">(T13-Q13)/Q13</f>
        <v>-1.4607031525511264E-2</v>
      </c>
      <c r="K38" s="90">
        <f t="shared" ref="K38:K46" si="6">(U13-R13)/R13</f>
        <v>2.364031727393278E-2</v>
      </c>
      <c r="L38" s="46">
        <f t="shared" ref="L38:L46" si="7">(V13-S13)/S13</f>
        <v>-1.0417022255388561E-2</v>
      </c>
      <c r="M38" s="47">
        <f t="shared" ref="M38:O45" si="8">(AF13-AC13)/AC13</f>
        <v>0.13464920711439818</v>
      </c>
      <c r="N38" s="94">
        <f t="shared" si="8"/>
        <v>0.21899508996098546</v>
      </c>
      <c r="O38" s="46">
        <f t="shared" si="8"/>
        <v>0.14675987450547567</v>
      </c>
      <c r="R38" s="137"/>
      <c r="S38" s="138"/>
      <c r="T38" s="138"/>
      <c r="U38" s="138"/>
      <c r="V38" s="138"/>
      <c r="W38" s="138"/>
      <c r="X38" s="138"/>
      <c r="Y38" s="138"/>
      <c r="Z38" s="138"/>
      <c r="AA38" s="138"/>
      <c r="AB38" s="138"/>
      <c r="AC38" s="138"/>
      <c r="AD38" s="138"/>
      <c r="AE38" s="138"/>
      <c r="AF38" s="138"/>
      <c r="AG38" s="139"/>
    </row>
    <row r="39" spans="3:33" ht="14.25" customHeight="1" x14ac:dyDescent="0.2">
      <c r="C39" s="170" t="s">
        <v>10</v>
      </c>
      <c r="D39" s="171"/>
      <c r="E39" s="171"/>
      <c r="F39" s="172"/>
      <c r="G39" s="48">
        <f t="shared" si="2"/>
        <v>0.51758340847610462</v>
      </c>
      <c r="H39" s="49">
        <f t="shared" si="3"/>
        <v>0.25047145551174355</v>
      </c>
      <c r="I39" s="62">
        <f t="shared" si="4"/>
        <v>0.29314318640161335</v>
      </c>
      <c r="J39" s="50">
        <f t="shared" si="5"/>
        <v>0.23381034059772873</v>
      </c>
      <c r="K39" s="91">
        <f t="shared" si="6"/>
        <v>4.9662563628317405E-2</v>
      </c>
      <c r="L39" s="51">
        <f t="shared" si="7"/>
        <v>7.5387666924654498E-2</v>
      </c>
      <c r="M39" s="52">
        <f t="shared" si="8"/>
        <v>-0.19811198292720614</v>
      </c>
      <c r="N39" s="95">
        <f t="shared" si="8"/>
        <v>0.33029422390188151</v>
      </c>
      <c r="O39" s="51">
        <f t="shared" si="8"/>
        <v>0.23053150128329014</v>
      </c>
      <c r="R39" s="137"/>
      <c r="S39" s="138"/>
      <c r="T39" s="138"/>
      <c r="U39" s="138"/>
      <c r="V39" s="138"/>
      <c r="W39" s="138"/>
      <c r="X39" s="138"/>
      <c r="Y39" s="138"/>
      <c r="Z39" s="138"/>
      <c r="AA39" s="138"/>
      <c r="AB39" s="138"/>
      <c r="AC39" s="138"/>
      <c r="AD39" s="138"/>
      <c r="AE39" s="138"/>
      <c r="AF39" s="138"/>
      <c r="AG39" s="139"/>
    </row>
    <row r="40" spans="3:33" ht="14.25" customHeight="1" x14ac:dyDescent="0.2">
      <c r="C40" s="179" t="s">
        <v>9</v>
      </c>
      <c r="D40" s="180"/>
      <c r="E40" s="180"/>
      <c r="F40" s="181"/>
      <c r="G40" s="48">
        <f t="shared" si="2"/>
        <v>7.9470198675496692E-2</v>
      </c>
      <c r="H40" s="49">
        <f t="shared" si="3"/>
        <v>-7.7003517444624017E-3</v>
      </c>
      <c r="I40" s="62">
        <f t="shared" si="4"/>
        <v>-6.4667291471415186E-3</v>
      </c>
      <c r="J40" s="50">
        <f t="shared" si="5"/>
        <v>-8.5593783377237026E-2</v>
      </c>
      <c r="K40" s="91">
        <f t="shared" si="6"/>
        <v>-5.2882059553876877E-2</v>
      </c>
      <c r="L40" s="51">
        <f t="shared" si="7"/>
        <v>-6.2783190663149205E-2</v>
      </c>
      <c r="M40" s="52">
        <f t="shared" si="8"/>
        <v>0.1435687561874249</v>
      </c>
      <c r="N40" s="95">
        <f t="shared" si="8"/>
        <v>-7.0644848463184612E-2</v>
      </c>
      <c r="O40" s="51">
        <f t="shared" si="8"/>
        <v>-7.8673069120119926E-2</v>
      </c>
      <c r="R40" s="137"/>
      <c r="S40" s="138"/>
      <c r="T40" s="138"/>
      <c r="U40" s="138"/>
      <c r="V40" s="138"/>
      <c r="W40" s="138"/>
      <c r="X40" s="138"/>
      <c r="Y40" s="138"/>
      <c r="Z40" s="138"/>
      <c r="AA40" s="138"/>
      <c r="AB40" s="138"/>
      <c r="AC40" s="138"/>
      <c r="AD40" s="138"/>
      <c r="AE40" s="138"/>
      <c r="AF40" s="138"/>
      <c r="AG40" s="139"/>
    </row>
    <row r="41" spans="3:33" x14ac:dyDescent="0.2">
      <c r="C41" s="170" t="s">
        <v>11</v>
      </c>
      <c r="D41" s="171"/>
      <c r="E41" s="171"/>
      <c r="F41" s="172"/>
      <c r="G41" s="48">
        <f t="shared" si="2"/>
        <v>0.10476190476190476</v>
      </c>
      <c r="H41" s="49">
        <f t="shared" si="3"/>
        <v>-6.9138276553106212E-2</v>
      </c>
      <c r="I41" s="62">
        <f t="shared" si="4"/>
        <v>6.8438677270824616E-2</v>
      </c>
      <c r="J41" s="50">
        <f t="shared" si="5"/>
        <v>1.9137313499159172E-2</v>
      </c>
      <c r="K41" s="91">
        <f t="shared" si="6"/>
        <v>-0.31652500166583097</v>
      </c>
      <c r="L41" s="51">
        <f t="shared" si="7"/>
        <v>-6.2101984775213601E-2</v>
      </c>
      <c r="M41" s="52">
        <f t="shared" si="8"/>
        <v>0.10439540104176719</v>
      </c>
      <c r="N41" s="95">
        <f t="shared" si="8"/>
        <v>-0.38102861222426637</v>
      </c>
      <c r="O41" s="51">
        <f t="shared" si="8"/>
        <v>-1.1644092162143869E-2</v>
      </c>
      <c r="R41" s="137"/>
      <c r="S41" s="138"/>
      <c r="T41" s="138"/>
      <c r="U41" s="138"/>
      <c r="V41" s="138"/>
      <c r="W41" s="138"/>
      <c r="X41" s="138"/>
      <c r="Y41" s="138"/>
      <c r="Z41" s="138"/>
      <c r="AA41" s="138"/>
      <c r="AB41" s="138"/>
      <c r="AC41" s="138"/>
      <c r="AD41" s="138"/>
      <c r="AE41" s="138"/>
      <c r="AF41" s="138"/>
      <c r="AG41" s="139"/>
    </row>
    <row r="42" spans="3:33" x14ac:dyDescent="0.2">
      <c r="C42" s="170" t="s">
        <v>28</v>
      </c>
      <c r="D42" s="171"/>
      <c r="E42" s="171"/>
      <c r="F42" s="172"/>
      <c r="G42" s="48">
        <f t="shared" si="2"/>
        <v>6.5587044534412955E-2</v>
      </c>
      <c r="H42" s="49">
        <f t="shared" si="3"/>
        <v>5.1020408163265307E-2</v>
      </c>
      <c r="I42" s="62">
        <f t="shared" si="4"/>
        <v>5.7221647707687007E-2</v>
      </c>
      <c r="J42" s="50">
        <f t="shared" si="5"/>
        <v>-4.489498206402205E-3</v>
      </c>
      <c r="K42" s="91">
        <f t="shared" si="6"/>
        <v>-5.0350212234472239E-2</v>
      </c>
      <c r="L42" s="51">
        <f t="shared" si="7"/>
        <v>-2.9684516108065714E-2</v>
      </c>
      <c r="M42" s="52">
        <f t="shared" si="8"/>
        <v>-0.12254431840026911</v>
      </c>
      <c r="N42" s="95">
        <f t="shared" si="8"/>
        <v>0.22168133187742717</v>
      </c>
      <c r="O42" s="51">
        <f t="shared" si="8"/>
        <v>5.2244940547176461E-2</v>
      </c>
      <c r="R42" s="137"/>
      <c r="S42" s="138"/>
      <c r="T42" s="138"/>
      <c r="U42" s="138"/>
      <c r="V42" s="138"/>
      <c r="W42" s="138"/>
      <c r="X42" s="138"/>
      <c r="Y42" s="138"/>
      <c r="Z42" s="138"/>
      <c r="AA42" s="138"/>
      <c r="AB42" s="138"/>
      <c r="AC42" s="138"/>
      <c r="AD42" s="138"/>
      <c r="AE42" s="138"/>
      <c r="AF42" s="138"/>
      <c r="AG42" s="139"/>
    </row>
    <row r="43" spans="3:33" x14ac:dyDescent="0.2">
      <c r="C43" s="176" t="s">
        <v>27</v>
      </c>
      <c r="D43" s="177"/>
      <c r="E43" s="177"/>
      <c r="F43" s="178"/>
      <c r="G43" s="48">
        <f t="shared" si="2"/>
        <v>0.17241379310344829</v>
      </c>
      <c r="H43" s="49">
        <f t="shared" si="3"/>
        <v>0.11508553654743391</v>
      </c>
      <c r="I43" s="62">
        <f t="shared" si="4"/>
        <v>0.11982881597717546</v>
      </c>
      <c r="J43" s="50">
        <f t="shared" si="5"/>
        <v>7.3050365861306185E-2</v>
      </c>
      <c r="K43" s="91">
        <f t="shared" si="6"/>
        <v>2.0125896342586626E-2</v>
      </c>
      <c r="L43" s="51">
        <f t="shared" si="7"/>
        <v>2.4551710114651921E-2</v>
      </c>
      <c r="M43" s="52">
        <f t="shared" si="8"/>
        <v>0.38982231482471996</v>
      </c>
      <c r="N43" s="95">
        <f t="shared" si="8"/>
        <v>-0.27435065866649744</v>
      </c>
      <c r="O43" s="51">
        <f t="shared" si="8"/>
        <v>-0.25077568710368026</v>
      </c>
      <c r="R43" s="137"/>
      <c r="S43" s="138"/>
      <c r="T43" s="138"/>
      <c r="U43" s="138"/>
      <c r="V43" s="138"/>
      <c r="W43" s="138"/>
      <c r="X43" s="138"/>
      <c r="Y43" s="138"/>
      <c r="Z43" s="138"/>
      <c r="AA43" s="138"/>
      <c r="AB43" s="138"/>
      <c r="AC43" s="138"/>
      <c r="AD43" s="138"/>
      <c r="AE43" s="138"/>
      <c r="AF43" s="138"/>
      <c r="AG43" s="139"/>
    </row>
    <row r="44" spans="3:33" x14ac:dyDescent="0.2">
      <c r="C44" s="170" t="s">
        <v>13</v>
      </c>
      <c r="D44" s="171"/>
      <c r="E44" s="171"/>
      <c r="F44" s="172"/>
      <c r="G44" s="48">
        <f t="shared" si="2"/>
        <v>0.11702127659574468</v>
      </c>
      <c r="H44" s="49">
        <f t="shared" si="3"/>
        <v>6.1735941320293398E-2</v>
      </c>
      <c r="I44" s="62">
        <f t="shared" si="4"/>
        <v>6.7434210526315791E-2</v>
      </c>
      <c r="J44" s="50">
        <f t="shared" si="5"/>
        <v>-0.11836637200530763</v>
      </c>
      <c r="K44" s="91">
        <f t="shared" si="6"/>
        <v>-5.1545017210241531E-2</v>
      </c>
      <c r="L44" s="51">
        <f t="shared" si="7"/>
        <v>-6.4169724312058654E-2</v>
      </c>
      <c r="M44" s="52">
        <f t="shared" si="8"/>
        <v>-0.1190357976909529</v>
      </c>
      <c r="N44" s="95">
        <f t="shared" si="8"/>
        <v>-0.14710864838321533</v>
      </c>
      <c r="O44" s="51">
        <f t="shared" si="8"/>
        <v>-0.1535806482027271</v>
      </c>
      <c r="R44" s="137"/>
      <c r="S44" s="138"/>
      <c r="T44" s="138"/>
      <c r="U44" s="138"/>
      <c r="V44" s="138"/>
      <c r="W44" s="138"/>
      <c r="X44" s="138"/>
      <c r="Y44" s="138"/>
      <c r="Z44" s="138"/>
      <c r="AA44" s="138"/>
      <c r="AB44" s="138"/>
      <c r="AC44" s="138"/>
      <c r="AD44" s="138"/>
      <c r="AE44" s="138"/>
      <c r="AF44" s="138"/>
      <c r="AG44" s="139"/>
    </row>
    <row r="45" spans="3:33" ht="14.25" customHeight="1" x14ac:dyDescent="0.2">
      <c r="C45" s="170" t="s">
        <v>12</v>
      </c>
      <c r="D45" s="171"/>
      <c r="E45" s="171"/>
      <c r="F45" s="172"/>
      <c r="G45" s="48">
        <f t="shared" si="2"/>
        <v>0.13902439024390245</v>
      </c>
      <c r="H45" s="49">
        <f t="shared" si="3"/>
        <v>-1.8397626112759646E-2</v>
      </c>
      <c r="I45" s="62">
        <f t="shared" si="4"/>
        <v>1.2410501193317422E-2</v>
      </c>
      <c r="J45" s="50">
        <f t="shared" si="5"/>
        <v>-7.9162968505846018E-2</v>
      </c>
      <c r="K45" s="91">
        <f t="shared" si="6"/>
        <v>-0.24671124181820303</v>
      </c>
      <c r="L45" s="51">
        <f t="shared" si="7"/>
        <v>-0.21122433854229786</v>
      </c>
      <c r="M45" s="52">
        <f t="shared" si="8"/>
        <v>-0.42910851503518604</v>
      </c>
      <c r="N45" s="95">
        <f t="shared" si="8"/>
        <v>-0.30458664463878099</v>
      </c>
      <c r="O45" s="51">
        <f t="shared" si="8"/>
        <v>-0.32182765255416657</v>
      </c>
      <c r="R45" s="137"/>
      <c r="S45" s="138"/>
      <c r="T45" s="138"/>
      <c r="U45" s="138"/>
      <c r="V45" s="138"/>
      <c r="W45" s="138"/>
      <c r="X45" s="138"/>
      <c r="Y45" s="138"/>
      <c r="Z45" s="138"/>
      <c r="AA45" s="138"/>
      <c r="AB45" s="138"/>
      <c r="AC45" s="138"/>
      <c r="AD45" s="138"/>
      <c r="AE45" s="138"/>
      <c r="AF45" s="138"/>
      <c r="AG45" s="139"/>
    </row>
    <row r="46" spans="3:33" x14ac:dyDescent="0.2">
      <c r="C46" s="170" t="s">
        <v>16</v>
      </c>
      <c r="D46" s="171"/>
      <c r="E46" s="171"/>
      <c r="F46" s="172"/>
      <c r="G46" s="48">
        <f t="shared" si="2"/>
        <v>-2.2908366533864542E-2</v>
      </c>
      <c r="H46" s="49">
        <f t="shared" si="3"/>
        <v>-1.4933058702368692E-2</v>
      </c>
      <c r="I46" s="62">
        <f t="shared" si="4"/>
        <v>-1.8987341772151899E-2</v>
      </c>
      <c r="J46" s="50">
        <f t="shared" si="5"/>
        <v>-0.11196154172892997</v>
      </c>
      <c r="K46" s="91">
        <f t="shared" si="6"/>
        <v>-9.7869120356301589E-2</v>
      </c>
      <c r="L46" s="51">
        <f t="shared" si="7"/>
        <v>-0.1046641627964208</v>
      </c>
      <c r="M46" s="52">
        <f t="shared" ref="M46:O47" si="9">(AF21-AC21)/AC21</f>
        <v>-6.209630871957398E-2</v>
      </c>
      <c r="N46" s="95">
        <f t="shared" si="9"/>
        <v>-0.42651418773562977</v>
      </c>
      <c r="O46" s="51">
        <f t="shared" si="9"/>
        <v>-0.26313973737777757</v>
      </c>
      <c r="R46" s="137"/>
      <c r="S46" s="138"/>
      <c r="T46" s="138"/>
      <c r="U46" s="138"/>
      <c r="V46" s="138"/>
      <c r="W46" s="138"/>
      <c r="X46" s="138"/>
      <c r="Y46" s="138"/>
      <c r="Z46" s="138"/>
      <c r="AA46" s="138"/>
      <c r="AB46" s="138"/>
      <c r="AC46" s="138"/>
      <c r="AD46" s="138"/>
      <c r="AE46" s="138"/>
      <c r="AF46" s="138"/>
      <c r="AG46" s="139"/>
    </row>
    <row r="47" spans="3:33" ht="15" customHeight="1" thickBot="1" x14ac:dyDescent="0.25">
      <c r="C47" s="176" t="s">
        <v>43</v>
      </c>
      <c r="D47" s="177"/>
      <c r="E47" s="177"/>
      <c r="F47" s="178"/>
      <c r="G47" s="63">
        <f t="shared" si="2"/>
        <v>0.13078703703703703</v>
      </c>
      <c r="H47" s="53">
        <f t="shared" si="3"/>
        <v>2.7202838557066823E-2</v>
      </c>
      <c r="I47" s="53">
        <f t="shared" si="4"/>
        <v>6.2230919765166343E-2</v>
      </c>
      <c r="J47" s="118">
        <f>(T22-Q22)/Q22</f>
        <v>8.0568720379146877E-2</v>
      </c>
      <c r="K47" s="92">
        <f t="shared" ref="K47:L47" si="10">(U22-R22)/R22</f>
        <v>2.0408163265306173E-2</v>
      </c>
      <c r="L47" s="92">
        <f t="shared" si="10"/>
        <v>3.8610038610038609E-2</v>
      </c>
      <c r="M47" s="93">
        <f>(AF22-AC22)/AC22</f>
        <v>0.10344827586206896</v>
      </c>
      <c r="N47" s="96">
        <f t="shared" si="9"/>
        <v>0.76536312849162036</v>
      </c>
      <c r="O47" s="119">
        <f t="shared" si="9"/>
        <v>0.51515151515151514</v>
      </c>
      <c r="R47" s="137"/>
      <c r="S47" s="138"/>
      <c r="T47" s="138"/>
      <c r="U47" s="138"/>
      <c r="V47" s="138"/>
      <c r="W47" s="138"/>
      <c r="X47" s="138"/>
      <c r="Y47" s="138"/>
      <c r="Z47" s="138"/>
      <c r="AA47" s="138"/>
      <c r="AB47" s="138"/>
      <c r="AC47" s="138"/>
      <c r="AD47" s="138"/>
      <c r="AE47" s="138"/>
      <c r="AF47" s="138"/>
      <c r="AG47" s="139"/>
    </row>
    <row r="48" spans="3:33" ht="14.25" customHeight="1" thickBot="1" x14ac:dyDescent="0.25">
      <c r="C48" s="173" t="s">
        <v>17</v>
      </c>
      <c r="D48" s="174"/>
      <c r="E48" s="174"/>
      <c r="F48" s="175"/>
      <c r="G48" s="64">
        <f t="shared" ref="G48" si="11">(H23-E23)/E23</f>
        <v>7.3927325679840158E-2</v>
      </c>
      <c r="H48" s="65">
        <f t="shared" ref="H48:I48" si="12">(I23-F23)/F23</f>
        <v>3.4822601839684622E-2</v>
      </c>
      <c r="I48" s="66">
        <f t="shared" si="12"/>
        <v>4.8039832885022608E-2</v>
      </c>
      <c r="J48" s="54">
        <f t="shared" ref="J48:K48" si="13">(T23-Q23)/Q23</f>
        <v>2.8786488060979366E-2</v>
      </c>
      <c r="K48" s="55">
        <f t="shared" si="13"/>
        <v>-7.7003130248231248E-3</v>
      </c>
      <c r="L48" s="56">
        <f t="shared" ref="L48" si="14">(V23-S23)/S23</f>
        <v>4.5937298232060731E-3</v>
      </c>
      <c r="M48" s="54">
        <f>(AF23-AC23)/AC23</f>
        <v>1.0043958536890954E-2</v>
      </c>
      <c r="N48" s="55">
        <f>(AG23-AD23)/AD23</f>
        <v>-2.9021355618974964E-2</v>
      </c>
      <c r="O48" s="56">
        <f t="shared" ref="O48" si="15">(AH23-AE23)/AE23</f>
        <v>-1.9000930715704818E-2</v>
      </c>
      <c r="R48" s="140"/>
      <c r="S48" s="141"/>
      <c r="T48" s="141"/>
      <c r="U48" s="141"/>
      <c r="V48" s="141"/>
      <c r="W48" s="141"/>
      <c r="X48" s="141"/>
      <c r="Y48" s="141"/>
      <c r="Z48" s="141"/>
      <c r="AA48" s="141"/>
      <c r="AB48" s="141"/>
      <c r="AC48" s="141"/>
      <c r="AD48" s="141"/>
      <c r="AE48" s="141"/>
      <c r="AF48" s="141"/>
      <c r="AG48" s="142"/>
    </row>
    <row r="49" spans="3:12" ht="14.25" customHeight="1" x14ac:dyDescent="0.2">
      <c r="C49" s="38" t="s">
        <v>18</v>
      </c>
      <c r="D49" s="57"/>
      <c r="E49" s="57"/>
      <c r="F49" s="58"/>
      <c r="G49" s="58"/>
      <c r="H49" s="59"/>
      <c r="I49" s="58"/>
      <c r="J49" s="58"/>
      <c r="K49" s="59"/>
      <c r="L49" s="58"/>
    </row>
    <row r="50" spans="3:12" ht="14.25" customHeight="1" x14ac:dyDescent="0.2">
      <c r="C50" s="39" t="s">
        <v>20</v>
      </c>
      <c r="D50" s="57"/>
    </row>
    <row r="51" spans="3:12" x14ac:dyDescent="0.2">
      <c r="C51" s="40" t="s">
        <v>36</v>
      </c>
    </row>
    <row r="52" spans="3:12" x14ac:dyDescent="0.2">
      <c r="C52" s="60" t="s">
        <v>32</v>
      </c>
    </row>
    <row r="53" spans="3:12" x14ac:dyDescent="0.2">
      <c r="C53" s="41" t="s">
        <v>37</v>
      </c>
    </row>
    <row r="54" spans="3:12" ht="14.25" customHeight="1" x14ac:dyDescent="0.2"/>
    <row r="55" spans="3:12" ht="14.25" customHeight="1" x14ac:dyDescent="0.2"/>
    <row r="56" spans="3:12" ht="14.25" customHeight="1" x14ac:dyDescent="0.2"/>
    <row r="57" spans="3:12" ht="14.25" customHeight="1" x14ac:dyDescent="0.2"/>
    <row r="58" spans="3:12" ht="14.25" customHeight="1" x14ac:dyDescent="0.2"/>
    <row r="59" spans="3:12" ht="14.25" customHeight="1" x14ac:dyDescent="0.2"/>
    <row r="60" spans="3:12" ht="14.25" customHeight="1" x14ac:dyDescent="0.2"/>
    <row r="61" spans="3:12" ht="14.25" customHeight="1" x14ac:dyDescent="0.2"/>
    <row r="62" spans="3:12" ht="15" customHeight="1" x14ac:dyDescent="0.2"/>
    <row r="63" spans="3:12" ht="14.25" customHeight="1" x14ac:dyDescent="0.2"/>
    <row r="64" spans="3:12"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5" customHeight="1" x14ac:dyDescent="0.2"/>
  </sheetData>
  <mergeCells count="32">
    <mergeCell ref="C38:F38"/>
    <mergeCell ref="C46:F46"/>
    <mergeCell ref="C48:F48"/>
    <mergeCell ref="C39:F39"/>
    <mergeCell ref="C41:F41"/>
    <mergeCell ref="C45:F45"/>
    <mergeCell ref="C44:F44"/>
    <mergeCell ref="C43:F43"/>
    <mergeCell ref="C42:F42"/>
    <mergeCell ref="C40:F40"/>
    <mergeCell ref="C47:F47"/>
    <mergeCell ref="AC10:AH10"/>
    <mergeCell ref="C11:D11"/>
    <mergeCell ref="E11:G11"/>
    <mergeCell ref="O25:P25"/>
    <mergeCell ref="O27:P27"/>
    <mergeCell ref="W10:AB10"/>
    <mergeCell ref="Q10:V10"/>
    <mergeCell ref="B27:F27"/>
    <mergeCell ref="R28:AG48"/>
    <mergeCell ref="O29:P29"/>
    <mergeCell ref="O31:P31"/>
    <mergeCell ref="O33:P33"/>
    <mergeCell ref="G35:O35"/>
    <mergeCell ref="G36:I36"/>
    <mergeCell ref="J36:L36"/>
    <mergeCell ref="M36:O36"/>
    <mergeCell ref="C37:F37"/>
    <mergeCell ref="C1:I1"/>
    <mergeCell ref="C10:D10"/>
    <mergeCell ref="E10:J10"/>
    <mergeCell ref="K10:P10"/>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Feuil1</vt:lpstr>
      <vt:lpstr>Feuil2</vt:lpstr>
      <vt:lpstr>Feuil3</vt:lpstr>
    </vt:vector>
  </TitlesOfParts>
  <Company>Ministères Chargés des Affaires Sociales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GRAFF Didier (DR-ARA)</dc:creator>
  <cp:lastModifiedBy>GRAFF, Didier (DREETS-ARA)</cp:lastModifiedBy>
  <dcterms:created xsi:type="dcterms:W3CDTF">2023-01-09T10:56:51Z</dcterms:created>
  <dcterms:modified xsi:type="dcterms:W3CDTF">2024-01-18T17:10:57Z</dcterms:modified>
</cp:coreProperties>
</file>